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50" windowHeight="12780" activeTab="1"/>
  </bookViews>
  <sheets>
    <sheet name="FAKTUROVANO KLUBY v 08_09_10" sheetId="1" r:id="rId1"/>
    <sheet name="MODEL 2009 startovné  a doprava" sheetId="2" r:id="rId2"/>
    <sheet name="2008 R + P" sheetId="3" r:id="rId3"/>
    <sheet name="2009 R + P" sheetId="4" r:id="rId4"/>
    <sheet name="2010 R + P" sheetId="5" r:id="rId5"/>
  </sheets>
  <externalReferences>
    <externalReference r:id="rId8"/>
  </externalReferences>
  <definedNames>
    <definedName name="čelákovice">'[1]pramice09'!#REF!</definedName>
    <definedName name="čochtani">'[1]pramice09'!#REF!</definedName>
    <definedName name="deli">'[1]pramice09'!#REF!</definedName>
    <definedName name="dobruška">'[1]pramice09'!#REF!</definedName>
    <definedName name="kotva">'[1]pramice09'!#REF!</definedName>
    <definedName name="rajhrad">'[1]pramice09'!#REF!</definedName>
    <definedName name="řevnice">'[1]pramice09'!#REF!</definedName>
    <definedName name="sandberk">'[1]pramice09'!#REF!</definedName>
    <definedName name="staráci">'[1]pramice09'!#REF!</definedName>
  </definedNames>
  <calcPr fullCalcOnLoad="1"/>
</workbook>
</file>

<file path=xl/sharedStrings.xml><?xml version="1.0" encoding="utf-8"?>
<sst xmlns="http://schemas.openxmlformats.org/spreadsheetml/2006/main" count="493" uniqueCount="123">
  <si>
    <t>Kamenice</t>
  </si>
  <si>
    <t>Labe</t>
  </si>
  <si>
    <t>Trnávka</t>
  </si>
  <si>
    <t>Lipno</t>
  </si>
  <si>
    <t>Kamenice ml.</t>
  </si>
  <si>
    <t>Roudnice ml.</t>
  </si>
  <si>
    <t>číslo</t>
  </si>
  <si>
    <t>Čerpání</t>
  </si>
  <si>
    <t>Plán</t>
  </si>
  <si>
    <t>Roudnice</t>
  </si>
  <si>
    <t>Vír ml.</t>
  </si>
  <si>
    <t>Vrbné ml.</t>
  </si>
  <si>
    <t>Sázava</t>
  </si>
  <si>
    <t>Trója</t>
  </si>
  <si>
    <t>Číslo</t>
  </si>
  <si>
    <t>Malše</t>
  </si>
  <si>
    <t>Ćíslo</t>
  </si>
  <si>
    <t>Pramice Lovosice</t>
  </si>
  <si>
    <t>Pramice Žamberk</t>
  </si>
  <si>
    <t>Pramice Řevnice</t>
  </si>
  <si>
    <t>Pramice Vrbné</t>
  </si>
  <si>
    <t>Pramice Starý Kolín</t>
  </si>
  <si>
    <t>Čuňovo</t>
  </si>
  <si>
    <t>České Vrbné</t>
  </si>
  <si>
    <t>Pramice Sandberk</t>
  </si>
  <si>
    <t>Pramice Náchod</t>
  </si>
  <si>
    <t>rzhodčí</t>
  </si>
  <si>
    <t>r25</t>
  </si>
  <si>
    <t>r</t>
  </si>
  <si>
    <t>Trnávka EP</t>
  </si>
  <si>
    <t>počtář</t>
  </si>
  <si>
    <t>počtář EP</t>
  </si>
  <si>
    <t>Pramice Čelákovice</t>
  </si>
  <si>
    <t>Pramice Rozkoš</t>
  </si>
  <si>
    <t>EP</t>
  </si>
  <si>
    <t>PROST</t>
  </si>
  <si>
    <t>STAN</t>
  </si>
  <si>
    <t>ML155</t>
  </si>
  <si>
    <t>KAPLICE</t>
  </si>
  <si>
    <t>ML178</t>
  </si>
  <si>
    <t>Č.BUD</t>
  </si>
  <si>
    <t>MB</t>
  </si>
  <si>
    <t>TRO</t>
  </si>
  <si>
    <t>ML 123</t>
  </si>
  <si>
    <t>HB</t>
  </si>
  <si>
    <t>HODON</t>
  </si>
  <si>
    <t>Řevnice</t>
  </si>
  <si>
    <t>K. V .</t>
  </si>
  <si>
    <t>WWS</t>
  </si>
  <si>
    <t>ML 42</t>
  </si>
  <si>
    <t>ML 41</t>
  </si>
  <si>
    <t>ML 109</t>
  </si>
  <si>
    <t>ML 50</t>
  </si>
  <si>
    <t>ML 132</t>
  </si>
  <si>
    <t>ML 147</t>
  </si>
  <si>
    <t>nefakturoval</t>
  </si>
  <si>
    <t>klub</t>
  </si>
  <si>
    <t>jméno</t>
  </si>
  <si>
    <t>doprava 2009</t>
  </si>
  <si>
    <t>%</t>
  </si>
  <si>
    <t>název</t>
  </si>
  <si>
    <t>vyplaceno</t>
  </si>
  <si>
    <t>Vyplaceno v %</t>
  </si>
  <si>
    <t>PROSTĚJOV</t>
  </si>
  <si>
    <t>HODONÍN</t>
  </si>
  <si>
    <t>Č.BUDĚJOVICE</t>
  </si>
  <si>
    <t>TROJA</t>
  </si>
  <si>
    <t>JISKRA HB</t>
  </si>
  <si>
    <t>SOUČET</t>
  </si>
  <si>
    <t>někde jsem něco asi vynechal, ale je to nepodstatné</t>
  </si>
  <si>
    <t>někde jsem něco asi zdvojil, ale je to nepodstatné</t>
  </si>
  <si>
    <t xml:space="preserve">mělo by to být </t>
  </si>
  <si>
    <t>DOPRAVA</t>
  </si>
  <si>
    <t>DOP jun+dosp</t>
  </si>
  <si>
    <t>rozhodčí</t>
  </si>
  <si>
    <t>R   A    F    T    Y</t>
  </si>
  <si>
    <t>Závod:</t>
  </si>
  <si>
    <t>Wildalpen</t>
  </si>
  <si>
    <t>číslo KV</t>
  </si>
  <si>
    <t>za klub</t>
  </si>
  <si>
    <t>Rozpočet:</t>
  </si>
  <si>
    <t>R   A   F   T   Y   -    M   L   Á   D   E   Ž</t>
  </si>
  <si>
    <t>P   R   A   M   I   C   E</t>
  </si>
  <si>
    <t>Plzeň</t>
  </si>
  <si>
    <t>Sandberk</t>
  </si>
  <si>
    <t>Čelákovice</t>
  </si>
  <si>
    <t>Rozkoš</t>
  </si>
  <si>
    <t>MR Starý Kolín</t>
  </si>
  <si>
    <t>025 r</t>
  </si>
  <si>
    <t>doprava 2010</t>
  </si>
  <si>
    <t>ČB</t>
  </si>
  <si>
    <t>ML je již přičtena</t>
  </si>
  <si>
    <t>Letohrad</t>
  </si>
  <si>
    <t>Jiskra HB</t>
  </si>
  <si>
    <t>Kappa</t>
  </si>
  <si>
    <t>Hastrman K.V.</t>
  </si>
  <si>
    <t>WWS Pha</t>
  </si>
  <si>
    <t>Katamaran Pha</t>
  </si>
  <si>
    <t>Geoplan H.K.</t>
  </si>
  <si>
    <t>RSKO Jihlava</t>
  </si>
  <si>
    <t>SK Vltava Č.K.</t>
  </si>
  <si>
    <t>Slavoj Vyšehrad Pha</t>
  </si>
  <si>
    <t>VO sedmička H.Týn</t>
  </si>
  <si>
    <t>KV Cheb</t>
  </si>
  <si>
    <t>KV Turnov</t>
  </si>
  <si>
    <t>Fortuna Kolín</t>
  </si>
  <si>
    <t>Sázavan Benešov</t>
  </si>
  <si>
    <t>RaK Praha</t>
  </si>
  <si>
    <t>KV Letohrad</t>
  </si>
  <si>
    <t>Fortuna kolín</t>
  </si>
  <si>
    <t>VO sedmička H.T.</t>
  </si>
  <si>
    <t>Geoplán H.K.</t>
  </si>
  <si>
    <t>počet posádek</t>
  </si>
  <si>
    <t>2 x 55 posádek</t>
  </si>
  <si>
    <t>2 závody</t>
  </si>
  <si>
    <t>5 záv R6</t>
  </si>
  <si>
    <t>R6</t>
  </si>
  <si>
    <t>2 x R6</t>
  </si>
  <si>
    <t>výše</t>
  </si>
  <si>
    <t>startovného</t>
  </si>
  <si>
    <t>fakturováno rok 2008 - není Čunovo</t>
  </si>
  <si>
    <t>fakturováno rok 2009 - je i Ćunovo</t>
  </si>
  <si>
    <t>fakturováno rok 2010 je Wildalpen, zrušeno Labe a Kamenice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</si>
</sst>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"/>
    <numFmt numFmtId="165" formatCode="#,##0.00\ &quot;Kč&quot;"/>
    <numFmt numFmtId="166" formatCode="0.0%"/>
    <numFmt numFmtId="167" formatCode="#,##0\ &quot;Kč&quot;"/>
  </numFmts>
  <fonts count="13">
    <font>
      <sz val="10"/>
      <name val="Arial CE"/>
      <family val="0"/>
    </font>
    <font>
      <b/>
      <sz val="10"/>
      <name val="Arial CE"/>
      <family val="2"/>
    </font>
    <font>
      <sz val="10"/>
      <color indexed="53"/>
      <name val="Arial CE"/>
      <family val="2"/>
    </font>
    <font>
      <b/>
      <sz val="10"/>
      <color indexed="10"/>
      <name val="Arial CE"/>
      <family val="0"/>
    </font>
    <font>
      <b/>
      <sz val="11"/>
      <color indexed="10"/>
      <name val="Arial CE"/>
      <family val="0"/>
    </font>
    <font>
      <sz val="10"/>
      <color indexed="12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2"/>
      <color indexed="10"/>
      <name val="Arial CE"/>
      <family val="0"/>
    </font>
    <font>
      <b/>
      <sz val="12"/>
      <color indexed="12"/>
      <name val="Arial CE"/>
      <family val="0"/>
    </font>
    <font>
      <b/>
      <sz val="20"/>
      <color indexed="10"/>
      <name val="Arial CE"/>
      <family val="0"/>
    </font>
    <font>
      <b/>
      <sz val="18"/>
      <color indexed="10"/>
      <name val="Arial CE"/>
      <family val="0"/>
    </font>
  </fonts>
  <fills count="11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ck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2" borderId="1" xfId="0" applyNumberFormat="1" applyFill="1" applyBorder="1" applyAlignment="1">
      <alignment/>
    </xf>
    <xf numFmtId="4" fontId="0" fillId="2" borderId="2" xfId="0" applyNumberFormat="1" applyFill="1" applyBorder="1" applyAlignment="1">
      <alignment/>
    </xf>
    <xf numFmtId="4" fontId="0" fillId="2" borderId="3" xfId="0" applyNumberFormat="1" applyFill="1" applyBorder="1" applyAlignment="1">
      <alignment/>
    </xf>
    <xf numFmtId="1" fontId="0" fillId="0" borderId="4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3" fontId="0" fillId="0" borderId="4" xfId="0" applyNumberFormat="1" applyBorder="1" applyAlignment="1">
      <alignment/>
    </xf>
    <xf numFmtId="4" fontId="0" fillId="3" borderId="1" xfId="0" applyNumberFormat="1" applyFill="1" applyBorder="1" applyAlignment="1">
      <alignment/>
    </xf>
    <xf numFmtId="4" fontId="0" fillId="3" borderId="2" xfId="0" applyNumberFormat="1" applyFill="1" applyBorder="1" applyAlignment="1">
      <alignment/>
    </xf>
    <xf numFmtId="4" fontId="0" fillId="3" borderId="3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4" borderId="1" xfId="0" applyNumberFormat="1" applyFill="1" applyBorder="1" applyAlignment="1">
      <alignment/>
    </xf>
    <xf numFmtId="4" fontId="0" fillId="4" borderId="2" xfId="0" applyNumberFormat="1" applyFill="1" applyBorder="1" applyAlignment="1">
      <alignment/>
    </xf>
    <xf numFmtId="4" fontId="0" fillId="4" borderId="3" xfId="0" applyNumberFormat="1" applyFill="1" applyBorder="1" applyAlignment="1">
      <alignment/>
    </xf>
    <xf numFmtId="1" fontId="0" fillId="0" borderId="6" xfId="0" applyNumberFormat="1" applyBorder="1" applyAlignment="1">
      <alignment/>
    </xf>
    <xf numFmtId="4" fontId="0" fillId="5" borderId="6" xfId="0" applyNumberFormat="1" applyFill="1" applyBorder="1" applyAlignment="1">
      <alignment/>
    </xf>
    <xf numFmtId="4" fontId="0" fillId="5" borderId="7" xfId="0" applyNumberFormat="1" applyFill="1" applyBorder="1" applyAlignment="1">
      <alignment/>
    </xf>
    <xf numFmtId="4" fontId="0" fillId="5" borderId="8" xfId="0" applyNumberFormat="1" applyFill="1" applyBorder="1" applyAlignment="1">
      <alignment/>
    </xf>
    <xf numFmtId="4" fontId="0" fillId="6" borderId="6" xfId="0" applyNumberFormat="1" applyFill="1" applyBorder="1" applyAlignment="1">
      <alignment/>
    </xf>
    <xf numFmtId="4" fontId="0" fillId="6" borderId="7" xfId="0" applyNumberFormat="1" applyFill="1" applyBorder="1" applyAlignment="1">
      <alignment/>
    </xf>
    <xf numFmtId="4" fontId="0" fillId="6" borderId="8" xfId="0" applyNumberFormat="1" applyFill="1" applyBorder="1" applyAlignment="1">
      <alignment/>
    </xf>
    <xf numFmtId="4" fontId="0" fillId="7" borderId="6" xfId="0" applyNumberFormat="1" applyFill="1" applyBorder="1" applyAlignment="1">
      <alignment/>
    </xf>
    <xf numFmtId="4" fontId="0" fillId="7" borderId="7" xfId="0" applyNumberFormat="1" applyFill="1" applyBorder="1" applyAlignment="1">
      <alignment/>
    </xf>
    <xf numFmtId="4" fontId="0" fillId="7" borderId="8" xfId="0" applyNumberFormat="1" applyFill="1" applyBorder="1" applyAlignment="1">
      <alignment/>
    </xf>
    <xf numFmtId="1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9" xfId="0" applyNumberFormat="1" applyBorder="1" applyAlignment="1">
      <alignment/>
    </xf>
    <xf numFmtId="3" fontId="0" fillId="0" borderId="9" xfId="0" applyNumberFormat="1" applyBorder="1" applyAlignment="1">
      <alignment/>
    </xf>
    <xf numFmtId="4" fontId="0" fillId="5" borderId="0" xfId="0" applyNumberFormat="1" applyFill="1" applyBorder="1" applyAlignment="1">
      <alignment/>
    </xf>
    <xf numFmtId="4" fontId="0" fillId="5" borderId="5" xfId="0" applyNumberFormat="1" applyFill="1" applyBorder="1" applyAlignment="1">
      <alignment/>
    </xf>
    <xf numFmtId="4" fontId="0" fillId="6" borderId="4" xfId="0" applyNumberFormat="1" applyFill="1" applyBorder="1" applyAlignment="1">
      <alignment/>
    </xf>
    <xf numFmtId="4" fontId="0" fillId="6" borderId="0" xfId="0" applyNumberFormat="1" applyFill="1" applyBorder="1" applyAlignment="1">
      <alignment/>
    </xf>
    <xf numFmtId="4" fontId="0" fillId="6" borderId="5" xfId="0" applyNumberForma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0" fillId="0" borderId="4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5" borderId="12" xfId="0" applyNumberFormat="1" applyFill="1" applyBorder="1" applyAlignment="1">
      <alignment/>
    </xf>
    <xf numFmtId="4" fontId="0" fillId="5" borderId="13" xfId="0" applyNumberFormat="1" applyFill="1" applyBorder="1" applyAlignment="1">
      <alignment/>
    </xf>
    <xf numFmtId="4" fontId="0" fillId="5" borderId="14" xfId="0" applyNumberForma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4" fontId="0" fillId="0" borderId="5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0" fillId="0" borderId="4" xfId="0" applyNumberFormat="1" applyFill="1" applyBorder="1" applyAlignment="1">
      <alignment/>
    </xf>
    <xf numFmtId="4" fontId="0" fillId="0" borderId="6" xfId="0" applyNumberFormat="1" applyFill="1" applyBorder="1" applyAlignment="1">
      <alignment/>
    </xf>
    <xf numFmtId="4" fontId="0" fillId="0" borderId="7" xfId="0" applyNumberFormat="1" applyFill="1" applyBorder="1" applyAlignment="1">
      <alignment/>
    </xf>
    <xf numFmtId="4" fontId="0" fillId="2" borderId="12" xfId="0" applyNumberFormat="1" applyFill="1" applyBorder="1" applyAlignment="1">
      <alignment/>
    </xf>
    <xf numFmtId="4" fontId="0" fillId="2" borderId="13" xfId="0" applyNumberFormat="1" applyFill="1" applyBorder="1" applyAlignment="1">
      <alignment/>
    </xf>
    <xf numFmtId="4" fontId="0" fillId="2" borderId="14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0" fillId="3" borderId="0" xfId="0" applyNumberFormat="1" applyFill="1" applyBorder="1" applyAlignment="1">
      <alignment/>
    </xf>
    <xf numFmtId="4" fontId="0" fillId="3" borderId="0" xfId="0" applyNumberFormat="1" applyFill="1" applyAlignment="1">
      <alignment/>
    </xf>
    <xf numFmtId="4" fontId="0" fillId="6" borderId="15" xfId="0" applyNumberFormat="1" applyFill="1" applyBorder="1" applyAlignment="1">
      <alignment/>
    </xf>
    <xf numFmtId="4" fontId="0" fillId="6" borderId="16" xfId="0" applyNumberFormat="1" applyFill="1" applyBorder="1" applyAlignment="1">
      <alignment/>
    </xf>
    <xf numFmtId="1" fontId="0" fillId="0" borderId="4" xfId="0" applyNumberFormat="1" applyFill="1" applyBorder="1" applyAlignment="1">
      <alignment/>
    </xf>
    <xf numFmtId="1" fontId="0" fillId="0" borderId="6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4" fontId="0" fillId="0" borderId="2" xfId="0" applyNumberFormat="1" applyFill="1" applyBorder="1" applyAlignment="1">
      <alignment/>
    </xf>
    <xf numFmtId="4" fontId="0" fillId="0" borderId="3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4" fontId="0" fillId="0" borderId="3" xfId="0" applyNumberFormat="1" applyFill="1" applyBorder="1" applyAlignment="1">
      <alignment/>
    </xf>
    <xf numFmtId="4" fontId="0" fillId="0" borderId="8" xfId="0" applyNumberForma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1" fontId="0" fillId="0" borderId="1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4" fontId="0" fillId="4" borderId="1" xfId="0" applyNumberFormat="1" applyFill="1" applyBorder="1" applyAlignment="1">
      <alignment horizontal="center"/>
    </xf>
    <xf numFmtId="4" fontId="0" fillId="4" borderId="2" xfId="0" applyNumberFormat="1" applyFill="1" applyBorder="1" applyAlignment="1">
      <alignment horizontal="center"/>
    </xf>
    <xf numFmtId="4" fontId="0" fillId="4" borderId="3" xfId="0" applyNumberFormat="1" applyFill="1" applyBorder="1" applyAlignment="1">
      <alignment horizontal="center"/>
    </xf>
    <xf numFmtId="4" fontId="1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1" fontId="0" fillId="0" borderId="2" xfId="0" applyNumberForma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4" fontId="1" fillId="0" borderId="2" xfId="0" applyNumberFormat="1" applyFont="1" applyBorder="1" applyAlignment="1">
      <alignment/>
    </xf>
    <xf numFmtId="1" fontId="0" fillId="0" borderId="7" xfId="0" applyNumberFormat="1" applyFill="1" applyBorder="1" applyAlignment="1">
      <alignment/>
    </xf>
    <xf numFmtId="4" fontId="0" fillId="4" borderId="2" xfId="0" applyNumberFormat="1" applyFill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9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4" fontId="0" fillId="5" borderId="20" xfId="0" applyNumberFormat="1" applyFill="1" applyBorder="1" applyAlignment="1">
      <alignment/>
    </xf>
    <xf numFmtId="4" fontId="0" fillId="2" borderId="21" xfId="0" applyNumberForma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/>
    </xf>
    <xf numFmtId="164" fontId="4" fillId="0" borderId="6" xfId="0" applyNumberFormat="1" applyFont="1" applyBorder="1" applyAlignment="1">
      <alignment shrinkToFit="1"/>
    </xf>
    <xf numFmtId="164" fontId="4" fillId="0" borderId="7" xfId="0" applyNumberFormat="1" applyFont="1" applyBorder="1" applyAlignment="1">
      <alignment shrinkToFit="1"/>
    </xf>
    <xf numFmtId="164" fontId="4" fillId="0" borderId="8" xfId="0" applyNumberFormat="1" applyFont="1" applyBorder="1" applyAlignment="1">
      <alignment shrinkToFit="1"/>
    </xf>
    <xf numFmtId="164" fontId="4" fillId="0" borderId="20" xfId="0" applyNumberFormat="1" applyFont="1" applyBorder="1" applyAlignment="1">
      <alignment shrinkToFit="1"/>
    </xf>
    <xf numFmtId="164" fontId="4" fillId="0" borderId="7" xfId="0" applyNumberFormat="1" applyFont="1" applyFill="1" applyBorder="1" applyAlignment="1">
      <alignment shrinkToFit="1"/>
    </xf>
    <xf numFmtId="164" fontId="4" fillId="0" borderId="8" xfId="0" applyNumberFormat="1" applyFont="1" applyFill="1" applyBorder="1" applyAlignment="1">
      <alignment shrinkToFit="1"/>
    </xf>
    <xf numFmtId="164" fontId="4" fillId="0" borderId="13" xfId="0" applyNumberFormat="1" applyFont="1" applyBorder="1" applyAlignment="1">
      <alignment shrinkToFit="1"/>
    </xf>
    <xf numFmtId="164" fontId="4" fillId="0" borderId="6" xfId="0" applyNumberFormat="1" applyFont="1" applyFill="1" applyBorder="1" applyAlignment="1">
      <alignment shrinkToFit="1"/>
    </xf>
    <xf numFmtId="164" fontId="4" fillId="0" borderId="0" xfId="0" applyNumberFormat="1" applyFont="1" applyAlignment="1">
      <alignment shrinkToFit="1"/>
    </xf>
    <xf numFmtId="3" fontId="1" fillId="0" borderId="1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7" xfId="0" applyBorder="1" applyAlignment="1">
      <alignment/>
    </xf>
    <xf numFmtId="4" fontId="1" fillId="0" borderId="3" xfId="0" applyNumberFormat="1" applyFont="1" applyBorder="1" applyAlignment="1">
      <alignment/>
    </xf>
    <xf numFmtId="3" fontId="1" fillId="3" borderId="4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4" fontId="1" fillId="5" borderId="8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1" fillId="0" borderId="4" xfId="0" applyNumberFormat="1" applyFont="1" applyBorder="1" applyAlignment="1">
      <alignment/>
    </xf>
    <xf numFmtId="0" fontId="1" fillId="3" borderId="0" xfId="0" applyFont="1" applyFill="1" applyBorder="1" applyAlignment="1">
      <alignment/>
    </xf>
    <xf numFmtId="3" fontId="1" fillId="5" borderId="4" xfId="0" applyNumberFormat="1" applyFont="1" applyFill="1" applyBorder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1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165" fontId="0" fillId="0" borderId="22" xfId="0" applyNumberFormat="1" applyBorder="1" applyAlignment="1">
      <alignment/>
    </xf>
    <xf numFmtId="0" fontId="0" fillId="0" borderId="23" xfId="0" applyBorder="1" applyAlignment="1">
      <alignment horizontal="right"/>
    </xf>
    <xf numFmtId="166" fontId="5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/>
    </xf>
    <xf numFmtId="165" fontId="0" fillId="0" borderId="26" xfId="0" applyNumberFormat="1" applyBorder="1" applyAlignment="1">
      <alignment/>
    </xf>
    <xf numFmtId="166" fontId="5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/>
    </xf>
    <xf numFmtId="165" fontId="1" fillId="0" borderId="29" xfId="0" applyNumberFormat="1" applyFont="1" applyBorder="1" applyAlignment="1">
      <alignment/>
    </xf>
    <xf numFmtId="166" fontId="1" fillId="0" borderId="30" xfId="0" applyNumberFormat="1" applyFont="1" applyBorder="1" applyAlignment="1">
      <alignment horizontal="center"/>
    </xf>
    <xf numFmtId="0" fontId="1" fillId="5" borderId="22" xfId="0" applyFont="1" applyFill="1" applyBorder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167" fontId="0" fillId="0" borderId="33" xfId="0" applyNumberFormat="1" applyBorder="1" applyAlignment="1">
      <alignment/>
    </xf>
    <xf numFmtId="0" fontId="0" fillId="0" borderId="4" xfId="0" applyBorder="1" applyAlignment="1">
      <alignment horizontal="center"/>
    </xf>
    <xf numFmtId="167" fontId="1" fillId="0" borderId="5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167" fontId="1" fillId="0" borderId="36" xfId="0" applyNumberFormat="1" applyFont="1" applyBorder="1" applyAlignment="1">
      <alignment/>
    </xf>
    <xf numFmtId="0" fontId="1" fillId="0" borderId="6" xfId="0" applyFont="1" applyBorder="1" applyAlignment="1">
      <alignment/>
    </xf>
    <xf numFmtId="167" fontId="3" fillId="5" borderId="8" xfId="0" applyNumberFormat="1" applyFont="1" applyFill="1" applyBorder="1" applyAlignment="1">
      <alignment/>
    </xf>
    <xf numFmtId="0" fontId="0" fillId="0" borderId="4" xfId="0" applyFill="1" applyBorder="1" applyAlignment="1">
      <alignment horizontal="left"/>
    </xf>
    <xf numFmtId="166" fontId="5" fillId="0" borderId="37" xfId="0" applyNumberFormat="1" applyFont="1" applyBorder="1" applyAlignment="1">
      <alignment horizontal="center"/>
    </xf>
    <xf numFmtId="3" fontId="0" fillId="5" borderId="4" xfId="0" applyNumberFormat="1" applyFill="1" applyBorder="1" applyAlignment="1">
      <alignment/>
    </xf>
    <xf numFmtId="3" fontId="0" fillId="5" borderId="0" xfId="0" applyNumberFormat="1" applyFill="1" applyBorder="1" applyAlignment="1">
      <alignment/>
    </xf>
    <xf numFmtId="4" fontId="0" fillId="5" borderId="0" xfId="0" applyNumberFormat="1" applyFont="1" applyFill="1" applyBorder="1" applyAlignment="1">
      <alignment/>
    </xf>
    <xf numFmtId="1" fontId="0" fillId="5" borderId="4" xfId="0" applyNumberFormat="1" applyFill="1" applyBorder="1" applyAlignment="1">
      <alignment/>
    </xf>
    <xf numFmtId="164" fontId="3" fillId="0" borderId="0" xfId="0" applyNumberFormat="1" applyFont="1" applyAlignment="1">
      <alignment/>
    </xf>
    <xf numFmtId="4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/>
    </xf>
    <xf numFmtId="166" fontId="5" fillId="0" borderId="40" xfId="0" applyNumberFormat="1" applyFont="1" applyBorder="1" applyAlignment="1">
      <alignment horizontal="center"/>
    </xf>
    <xf numFmtId="42" fontId="7" fillId="8" borderId="0" xfId="0" applyNumberFormat="1" applyFont="1" applyFill="1" applyAlignment="1">
      <alignment/>
    </xf>
    <xf numFmtId="167" fontId="3" fillId="5" borderId="1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167" fontId="3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4" fontId="10" fillId="0" borderId="0" xfId="0" applyNumberFormat="1" applyFont="1" applyAlignment="1">
      <alignment shrinkToFit="1"/>
    </xf>
    <xf numFmtId="6" fontId="5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0" fontId="5" fillId="0" borderId="0" xfId="0" applyFont="1" applyAlignment="1">
      <alignment/>
    </xf>
    <xf numFmtId="167" fontId="5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3" fillId="0" borderId="0" xfId="0" applyFont="1" applyAlignment="1">
      <alignment/>
    </xf>
    <xf numFmtId="4" fontId="0" fillId="2" borderId="41" xfId="0" applyNumberFormat="1" applyFill="1" applyBorder="1" applyAlignment="1">
      <alignment/>
    </xf>
    <xf numFmtId="0" fontId="0" fillId="0" borderId="42" xfId="0" applyBorder="1" applyAlignment="1">
      <alignment/>
    </xf>
    <xf numFmtId="4" fontId="0" fillId="5" borderId="43" xfId="0" applyNumberFormat="1" applyFill="1" applyBorder="1" applyAlignment="1">
      <alignment/>
    </xf>
    <xf numFmtId="4" fontId="0" fillId="9" borderId="4" xfId="0" applyNumberFormat="1" applyFill="1" applyBorder="1" applyAlignment="1">
      <alignment/>
    </xf>
    <xf numFmtId="4" fontId="0" fillId="9" borderId="14" xfId="0" applyNumberFormat="1" applyFill="1" applyBorder="1" applyAlignment="1">
      <alignment/>
    </xf>
    <xf numFmtId="4" fontId="0" fillId="9" borderId="0" xfId="0" applyNumberFormat="1" applyFill="1" applyBorder="1" applyAlignment="1">
      <alignment/>
    </xf>
    <xf numFmtId="4" fontId="0" fillId="9" borderId="5" xfId="0" applyNumberFormat="1" applyFill="1" applyBorder="1" applyAlignment="1">
      <alignment/>
    </xf>
    <xf numFmtId="4" fontId="0" fillId="9" borderId="7" xfId="0" applyNumberFormat="1" applyFill="1" applyBorder="1" applyAlignment="1">
      <alignment/>
    </xf>
    <xf numFmtId="4" fontId="0" fillId="9" borderId="8" xfId="0" applyNumberFormat="1" applyFill="1" applyBorder="1" applyAlignment="1">
      <alignment/>
    </xf>
    <xf numFmtId="4" fontId="0" fillId="9" borderId="6" xfId="0" applyNumberFormat="1" applyFill="1" applyBorder="1" applyAlignment="1">
      <alignment/>
    </xf>
    <xf numFmtId="4" fontId="0" fillId="7" borderId="44" xfId="0" applyNumberFormat="1" applyFill="1" applyBorder="1" applyAlignment="1">
      <alignment/>
    </xf>
    <xf numFmtId="1" fontId="0" fillId="0" borderId="45" xfId="0" applyNumberFormat="1" applyBorder="1" applyAlignment="1">
      <alignment horizontal="center"/>
    </xf>
    <xf numFmtId="42" fontId="0" fillId="0" borderId="9" xfId="0" applyNumberFormat="1" applyBorder="1" applyAlignment="1">
      <alignment/>
    </xf>
    <xf numFmtId="6" fontId="1" fillId="0" borderId="8" xfId="0" applyNumberFormat="1" applyFont="1" applyBorder="1" applyAlignment="1">
      <alignment/>
    </xf>
    <xf numFmtId="42" fontId="0" fillId="0" borderId="10" xfId="0" applyNumberFormat="1" applyBorder="1" applyAlignment="1">
      <alignment/>
    </xf>
    <xf numFmtId="6" fontId="1" fillId="0" borderId="11" xfId="0" applyNumberFormat="1" applyFont="1" applyBorder="1" applyAlignment="1">
      <alignment/>
    </xf>
    <xf numFmtId="6" fontId="0" fillId="0" borderId="10" xfId="0" applyNumberFormat="1" applyBorder="1" applyAlignment="1">
      <alignment/>
    </xf>
    <xf numFmtId="6" fontId="0" fillId="0" borderId="9" xfId="0" applyNumberFormat="1" applyBorder="1" applyAlignment="1">
      <alignment/>
    </xf>
    <xf numFmtId="6" fontId="0" fillId="0" borderId="2" xfId="0" applyNumberFormat="1" applyBorder="1" applyAlignment="1">
      <alignment/>
    </xf>
    <xf numFmtId="6" fontId="1" fillId="0" borderId="3" xfId="0" applyNumberFormat="1" applyFont="1" applyBorder="1" applyAlignment="1">
      <alignment/>
    </xf>
    <xf numFmtId="6" fontId="1" fillId="0" borderId="7" xfId="0" applyNumberFormat="1" applyFont="1" applyBorder="1" applyAlignment="1">
      <alignment/>
    </xf>
    <xf numFmtId="6" fontId="1" fillId="0" borderId="8" xfId="0" applyNumberFormat="1" applyFont="1" applyBorder="1" applyAlignment="1">
      <alignment/>
    </xf>
    <xf numFmtId="6" fontId="0" fillId="0" borderId="2" xfId="0" applyNumberFormat="1" applyFill="1" applyBorder="1" applyAlignment="1">
      <alignment/>
    </xf>
    <xf numFmtId="6" fontId="1" fillId="0" borderId="3" xfId="0" applyNumberFormat="1" applyFont="1" applyFill="1" applyBorder="1" applyAlignment="1">
      <alignment/>
    </xf>
    <xf numFmtId="6" fontId="0" fillId="9" borderId="10" xfId="0" applyNumberFormat="1" applyFill="1" applyBorder="1" applyAlignment="1">
      <alignment/>
    </xf>
    <xf numFmtId="1" fontId="0" fillId="0" borderId="46" xfId="0" applyNumberFormat="1" applyBorder="1" applyAlignment="1">
      <alignment horizontal="center"/>
    </xf>
    <xf numFmtId="4" fontId="0" fillId="0" borderId="1" xfId="0" applyNumberFormat="1" applyFill="1" applyBorder="1" applyAlignment="1">
      <alignment/>
    </xf>
    <xf numFmtId="6" fontId="0" fillId="0" borderId="5" xfId="0" applyNumberFormat="1" applyBorder="1" applyAlignment="1">
      <alignment/>
    </xf>
    <xf numFmtId="6" fontId="0" fillId="0" borderId="3" xfId="0" applyNumberFormat="1" applyBorder="1" applyAlignment="1">
      <alignment/>
    </xf>
    <xf numFmtId="6" fontId="0" fillId="0" borderId="2" xfId="0" applyNumberFormat="1" applyFont="1" applyFill="1" applyBorder="1" applyAlignment="1">
      <alignment/>
    </xf>
    <xf numFmtId="6" fontId="0" fillId="0" borderId="0" xfId="0" applyNumberFormat="1" applyBorder="1" applyAlignment="1">
      <alignment/>
    </xf>
    <xf numFmtId="6" fontId="0" fillId="0" borderId="3" xfId="0" applyNumberFormat="1" applyFill="1" applyBorder="1" applyAlignment="1">
      <alignment/>
    </xf>
    <xf numFmtId="42" fontId="0" fillId="5" borderId="44" xfId="0" applyNumberFormat="1" applyFill="1" applyBorder="1" applyAlignment="1">
      <alignment/>
    </xf>
    <xf numFmtId="1" fontId="0" fillId="0" borderId="47" xfId="0" applyNumberFormat="1" applyBorder="1" applyAlignment="1">
      <alignment horizontal="center"/>
    </xf>
    <xf numFmtId="6" fontId="0" fillId="0" borderId="0" xfId="0" applyNumberForma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6" fontId="0" fillId="0" borderId="5" xfId="0" applyNumberFormat="1" applyFill="1" applyBorder="1" applyAlignment="1">
      <alignment/>
    </xf>
    <xf numFmtId="6" fontId="0" fillId="0" borderId="0" xfId="0" applyNumberFormat="1" applyFont="1" applyBorder="1" applyAlignment="1">
      <alignment/>
    </xf>
    <xf numFmtId="1" fontId="0" fillId="0" borderId="48" xfId="0" applyNumberFormat="1" applyBorder="1" applyAlignment="1">
      <alignment horizontal="center"/>
    </xf>
    <xf numFmtId="6" fontId="0" fillId="0" borderId="6" xfId="0" applyNumberFormat="1" applyBorder="1" applyAlignment="1">
      <alignment/>
    </xf>
    <xf numFmtId="6" fontId="0" fillId="0" borderId="49" xfId="0" applyNumberFormat="1" applyBorder="1" applyAlignment="1">
      <alignment/>
    </xf>
    <xf numFmtId="6" fontId="0" fillId="0" borderId="50" xfId="0" applyNumberFormat="1" applyBorder="1" applyAlignment="1">
      <alignment/>
    </xf>
    <xf numFmtId="6" fontId="0" fillId="0" borderId="51" xfId="0" applyNumberFormat="1" applyBorder="1" applyAlignment="1">
      <alignment/>
    </xf>
    <xf numFmtId="6" fontId="0" fillId="0" borderId="52" xfId="0" applyNumberFormat="1" applyFill="1" applyBorder="1" applyAlignment="1">
      <alignment/>
    </xf>
    <xf numFmtId="6" fontId="0" fillId="0" borderId="51" xfId="0" applyNumberFormat="1" applyFill="1" applyBorder="1" applyAlignment="1">
      <alignment/>
    </xf>
    <xf numFmtId="42" fontId="0" fillId="5" borderId="53" xfId="0" applyNumberFormat="1" applyFill="1" applyBorder="1" applyAlignment="1">
      <alignment/>
    </xf>
    <xf numFmtId="4" fontId="0" fillId="10" borderId="54" xfId="0" applyNumberFormat="1" applyFill="1" applyBorder="1" applyAlignment="1">
      <alignment/>
    </xf>
    <xf numFmtId="4" fontId="0" fillId="10" borderId="5" xfId="0" applyNumberFormat="1" applyFill="1" applyBorder="1" applyAlignment="1">
      <alignment/>
    </xf>
    <xf numFmtId="4" fontId="0" fillId="10" borderId="0" xfId="0" applyNumberFormat="1" applyFill="1" applyBorder="1" applyAlignment="1">
      <alignment/>
    </xf>
    <xf numFmtId="4" fontId="0" fillId="10" borderId="7" xfId="0" applyNumberFormat="1" applyFill="1" applyBorder="1" applyAlignment="1">
      <alignment/>
    </xf>
    <xf numFmtId="4" fontId="0" fillId="10" borderId="8" xfId="0" applyNumberFormat="1" applyFill="1" applyBorder="1" applyAlignment="1">
      <alignment/>
    </xf>
    <xf numFmtId="4" fontId="0" fillId="10" borderId="16" xfId="0" applyNumberFormat="1" applyFill="1" applyBorder="1" applyAlignment="1">
      <alignment/>
    </xf>
    <xf numFmtId="4" fontId="0" fillId="10" borderId="55" xfId="0" applyNumberFormat="1" applyFill="1" applyBorder="1" applyAlignment="1">
      <alignment/>
    </xf>
    <xf numFmtId="42" fontId="0" fillId="0" borderId="56" xfId="0" applyNumberFormat="1" applyBorder="1" applyAlignment="1">
      <alignment/>
    </xf>
    <xf numFmtId="6" fontId="1" fillId="0" borderId="57" xfId="0" applyNumberFormat="1" applyFont="1" applyBorder="1" applyAlignment="1">
      <alignment/>
    </xf>
    <xf numFmtId="6" fontId="0" fillId="10" borderId="10" xfId="0" applyNumberFormat="1" applyFill="1" applyBorder="1" applyAlignment="1">
      <alignment/>
    </xf>
    <xf numFmtId="1" fontId="0" fillId="0" borderId="1" xfId="0" applyNumberFormat="1" applyBorder="1" applyAlignment="1">
      <alignment horizontal="center"/>
    </xf>
    <xf numFmtId="4" fontId="0" fillId="0" borderId="58" xfId="0" applyNumberFormat="1" applyFill="1" applyBorder="1" applyAlignment="1">
      <alignment/>
    </xf>
    <xf numFmtId="6" fontId="0" fillId="0" borderId="59" xfId="0" applyNumberFormat="1" applyBorder="1" applyAlignment="1">
      <alignment/>
    </xf>
    <xf numFmtId="1" fontId="0" fillId="0" borderId="4" xfId="0" applyNumberFormat="1" applyBorder="1" applyAlignment="1">
      <alignment horizontal="center"/>
    </xf>
    <xf numFmtId="4" fontId="0" fillId="0" borderId="54" xfId="0" applyNumberFormat="1" applyFill="1" applyBorder="1" applyAlignment="1">
      <alignment/>
    </xf>
    <xf numFmtId="6" fontId="0" fillId="0" borderId="55" xfId="0" applyNumberFormat="1" applyBorder="1" applyAlignment="1">
      <alignment/>
    </xf>
    <xf numFmtId="4" fontId="0" fillId="0" borderId="50" xfId="0" applyNumberFormat="1" applyBorder="1" applyAlignment="1">
      <alignment/>
    </xf>
    <xf numFmtId="6" fontId="0" fillId="0" borderId="60" xfId="0" applyNumberFormat="1" applyBorder="1" applyAlignment="1">
      <alignment/>
    </xf>
    <xf numFmtId="4" fontId="0" fillId="2" borderId="46" xfId="0" applyNumberFormat="1" applyFill="1" applyBorder="1" applyAlignment="1">
      <alignment/>
    </xf>
    <xf numFmtId="4" fontId="0" fillId="5" borderId="61" xfId="0" applyNumberFormat="1" applyFill="1" applyBorder="1" applyAlignment="1">
      <alignment/>
    </xf>
    <xf numFmtId="42" fontId="0" fillId="7" borderId="7" xfId="0" applyNumberFormat="1" applyFill="1" applyBorder="1" applyAlignment="1">
      <alignment/>
    </xf>
    <xf numFmtId="42" fontId="0" fillId="7" borderId="57" xfId="0" applyNumberFormat="1" applyFill="1" applyBorder="1" applyAlignment="1">
      <alignment/>
    </xf>
    <xf numFmtId="4" fontId="0" fillId="7" borderId="57" xfId="0" applyNumberFormat="1" applyFill="1" applyBorder="1" applyAlignment="1">
      <alignment/>
    </xf>
    <xf numFmtId="4" fontId="0" fillId="7" borderId="62" xfId="0" applyNumberFormat="1" applyFill="1" applyBorder="1" applyAlignment="1">
      <alignment/>
    </xf>
    <xf numFmtId="3" fontId="0" fillId="0" borderId="42" xfId="0" applyNumberFormat="1" applyBorder="1" applyAlignment="1">
      <alignment/>
    </xf>
    <xf numFmtId="42" fontId="1" fillId="0" borderId="63" xfId="0" applyNumberFormat="1" applyFont="1" applyBorder="1" applyAlignment="1">
      <alignment/>
    </xf>
    <xf numFmtId="42" fontId="1" fillId="0" borderId="11" xfId="0" applyNumberFormat="1" applyFont="1" applyBorder="1" applyAlignment="1">
      <alignment/>
    </xf>
    <xf numFmtId="42" fontId="0" fillId="7" borderId="10" xfId="0" applyNumberFormat="1" applyFill="1" applyBorder="1" applyAlignment="1">
      <alignment/>
    </xf>
    <xf numFmtId="3" fontId="0" fillId="0" borderId="44" xfId="0" applyNumberFormat="1" applyBorder="1" applyAlignment="1">
      <alignment horizontal="center"/>
    </xf>
    <xf numFmtId="42" fontId="0" fillId="0" borderId="0" xfId="0" applyNumberFormat="1" applyBorder="1" applyAlignment="1">
      <alignment/>
    </xf>
    <xf numFmtId="42" fontId="0" fillId="0" borderId="5" xfId="0" applyNumberFormat="1" applyFont="1" applyBorder="1" applyAlignment="1">
      <alignment/>
    </xf>
    <xf numFmtId="42" fontId="0" fillId="0" borderId="55" xfId="0" applyNumberFormat="1" applyFont="1" applyBorder="1" applyAlignment="1">
      <alignment/>
    </xf>
    <xf numFmtId="3" fontId="0" fillId="0" borderId="44" xfId="0" applyNumberFormat="1" applyFill="1" applyBorder="1" applyAlignment="1">
      <alignment horizontal="center"/>
    </xf>
    <xf numFmtId="42" fontId="0" fillId="0" borderId="0" xfId="0" applyNumberFormat="1" applyFill="1" applyBorder="1" applyAlignment="1">
      <alignment/>
    </xf>
    <xf numFmtId="42" fontId="0" fillId="0" borderId="19" xfId="0" applyNumberFormat="1" applyFont="1" applyBorder="1" applyAlignment="1">
      <alignment/>
    </xf>
    <xf numFmtId="0" fontId="0" fillId="0" borderId="53" xfId="0" applyBorder="1" applyAlignment="1">
      <alignment horizontal="center"/>
    </xf>
    <xf numFmtId="42" fontId="0" fillId="0" borderId="50" xfId="0" applyNumberFormat="1" applyBorder="1" applyAlignment="1">
      <alignment/>
    </xf>
    <xf numFmtId="42" fontId="0" fillId="0" borderId="51" xfId="0" applyNumberFormat="1" applyFont="1" applyBorder="1" applyAlignment="1">
      <alignment/>
    </xf>
    <xf numFmtId="42" fontId="0" fillId="0" borderId="8" xfId="0" applyNumberFormat="1" applyFont="1" applyBorder="1" applyAlignment="1">
      <alignment/>
    </xf>
    <xf numFmtId="42" fontId="0" fillId="0" borderId="64" xfId="0" applyNumberFormat="1" applyFont="1" applyBorder="1" applyAlignment="1">
      <alignment/>
    </xf>
    <xf numFmtId="42" fontId="0" fillId="5" borderId="62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6" fontId="0" fillId="0" borderId="0" xfId="0" applyNumberFormat="1" applyAlignment="1">
      <alignment/>
    </xf>
    <xf numFmtId="0" fontId="1" fillId="5" borderId="0" xfId="0" applyFont="1" applyFill="1" applyBorder="1" applyAlignment="1">
      <alignment/>
    </xf>
    <xf numFmtId="1" fontId="0" fillId="0" borderId="1" xfId="0" applyNumberFormat="1" applyBorder="1" applyAlignment="1">
      <alignment horizontal="left"/>
    </xf>
    <xf numFmtId="42" fontId="0" fillId="0" borderId="44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0" applyNumberFormat="1" applyFont="1" applyFill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167" fontId="3" fillId="5" borderId="11" xfId="0" applyNumberFormat="1" applyFont="1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/>
    </xf>
    <xf numFmtId="167" fontId="0" fillId="0" borderId="8" xfId="0" applyNumberFormat="1" applyFont="1" applyBorder="1" applyAlignment="1">
      <alignment/>
    </xf>
    <xf numFmtId="166" fontId="5" fillId="0" borderId="65" xfId="0" applyNumberFormat="1" applyFont="1" applyBorder="1" applyAlignment="1">
      <alignment horizontal="center"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4" fontId="1" fillId="7" borderId="0" xfId="0" applyNumberFormat="1" applyFont="1" applyFill="1" applyAlignment="1">
      <alignment/>
    </xf>
    <xf numFmtId="167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6" fontId="0" fillId="0" borderId="0" xfId="0" applyNumberFormat="1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6" fontId="1" fillId="5" borderId="46" xfId="0" applyNumberFormat="1" applyFont="1" applyFill="1" applyBorder="1" applyAlignment="1">
      <alignment horizontal="center" vertical="center"/>
    </xf>
    <xf numFmtId="0" fontId="1" fillId="5" borderId="47" xfId="0" applyFont="1" applyFill="1" applyBorder="1" applyAlignment="1">
      <alignment horizontal="center" vertical="center"/>
    </xf>
    <xf numFmtId="0" fontId="0" fillId="5" borderId="43" xfId="0" applyFill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0" fillId="5" borderId="47" xfId="0" applyFill="1" applyBorder="1" applyAlignment="1">
      <alignment/>
    </xf>
    <xf numFmtId="0" fontId="0" fillId="0" borderId="43" xfId="0" applyBorder="1" applyAlignment="1">
      <alignment/>
    </xf>
    <xf numFmtId="164" fontId="4" fillId="0" borderId="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4" fontId="0" fillId="3" borderId="66" xfId="0" applyNumberFormat="1" applyFill="1" applyBorder="1" applyAlignment="1">
      <alignment horizontal="center"/>
    </xf>
    <xf numFmtId="4" fontId="0" fillId="3" borderId="67" xfId="0" applyNumberFormat="1" applyFill="1" applyBorder="1" applyAlignment="1">
      <alignment horizontal="center"/>
    </xf>
    <xf numFmtId="4" fontId="0" fillId="3" borderId="68" xfId="0" applyNumberFormat="1" applyFill="1" applyBorder="1" applyAlignment="1">
      <alignment horizontal="center"/>
    </xf>
    <xf numFmtId="4" fontId="0" fillId="2" borderId="69" xfId="0" applyNumberFormat="1" applyFill="1" applyBorder="1" applyAlignment="1">
      <alignment horizontal="center"/>
    </xf>
    <xf numFmtId="4" fontId="0" fillId="2" borderId="67" xfId="0" applyNumberFormat="1" applyFill="1" applyBorder="1" applyAlignment="1">
      <alignment horizontal="center"/>
    </xf>
    <xf numFmtId="4" fontId="0" fillId="2" borderId="66" xfId="0" applyNumberFormat="1" applyFill="1" applyBorder="1" applyAlignment="1">
      <alignment horizontal="center"/>
    </xf>
    <xf numFmtId="4" fontId="0" fillId="2" borderId="68" xfId="0" applyNumberFormat="1" applyFill="1" applyBorder="1" applyAlignment="1">
      <alignment horizontal="center"/>
    </xf>
    <xf numFmtId="4" fontId="0" fillId="2" borderId="70" xfId="0" applyNumberFormat="1" applyFill="1" applyBorder="1" applyAlignment="1">
      <alignment horizontal="center"/>
    </xf>
    <xf numFmtId="4" fontId="0" fillId="2" borderId="71" xfId="0" applyNumberFormat="1" applyFill="1" applyBorder="1" applyAlignment="1">
      <alignment horizontal="center"/>
    </xf>
    <xf numFmtId="4" fontId="0" fillId="3" borderId="72" xfId="0" applyNumberFormat="1" applyFill="1" applyBorder="1" applyAlignment="1">
      <alignment horizontal="center"/>
    </xf>
    <xf numFmtId="4" fontId="0" fillId="3" borderId="73" xfId="0" applyNumberFormat="1" applyFill="1" applyBorder="1" applyAlignment="1">
      <alignment horizontal="center"/>
    </xf>
    <xf numFmtId="4" fontId="0" fillId="3" borderId="74" xfId="0" applyNumberFormat="1" applyFill="1" applyBorder="1" applyAlignment="1">
      <alignment horizontal="center"/>
    </xf>
    <xf numFmtId="4" fontId="0" fillId="3" borderId="75" xfId="0" applyNumberFormat="1" applyFill="1" applyBorder="1" applyAlignment="1">
      <alignment horizontal="center"/>
    </xf>
    <xf numFmtId="4" fontId="0" fillId="3" borderId="76" xfId="0" applyNumberFormat="1" applyFill="1" applyBorder="1" applyAlignment="1">
      <alignment horizontal="center"/>
    </xf>
    <xf numFmtId="4" fontId="0" fillId="8" borderId="72" xfId="0" applyNumberFormat="1" applyFill="1" applyBorder="1" applyAlignment="1">
      <alignment horizontal="center"/>
    </xf>
    <xf numFmtId="4" fontId="0" fillId="8" borderId="76" xfId="0" applyNumberFormat="1" applyFill="1" applyBorder="1" applyAlignment="1">
      <alignment horizontal="center"/>
    </xf>
    <xf numFmtId="42" fontId="0" fillId="8" borderId="75" xfId="0" applyNumberFormat="1" applyFill="1" applyBorder="1" applyAlignment="1">
      <alignment horizontal="center"/>
    </xf>
    <xf numFmtId="42" fontId="0" fillId="8" borderId="76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okumenty\H&#193;JEK%20PRIVAT\V&#352;E\SVoCR%20pracovni\ROZPO&#268;TY%20A%20GRAFY\2010_&#268;erp&#225;n&#237;%20dopravy%202008%20-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  <sheetName val="pramice09"/>
      <sheetName val="2010 R + 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workbookViewId="0" topLeftCell="C1">
      <selection activeCell="O41" sqref="O41"/>
    </sheetView>
  </sheetViews>
  <sheetFormatPr defaultColWidth="9.00390625" defaultRowHeight="12.75"/>
  <cols>
    <col min="1" max="1" width="9.125" style="140" customWidth="1"/>
    <col min="3" max="3" width="15.625" style="141" customWidth="1"/>
    <col min="4" max="4" width="12.75390625" style="142" customWidth="1"/>
    <col min="5" max="5" width="11.75390625" style="0" customWidth="1"/>
    <col min="7" max="7" width="14.625" style="0" customWidth="1"/>
    <col min="8" max="8" width="13.875" style="0" customWidth="1"/>
    <col min="9" max="9" width="12.75390625" style="0" customWidth="1"/>
    <col min="12" max="12" width="14.625" style="0" customWidth="1"/>
    <col min="13" max="13" width="14.875" style="0" customWidth="1"/>
    <col min="14" max="14" width="12.75390625" style="0" customWidth="1"/>
    <col min="15" max="15" width="12.25390625" style="0" customWidth="1"/>
  </cols>
  <sheetData>
    <row r="1" spans="1:14" ht="33.75" customHeight="1" thickBot="1">
      <c r="A1" s="312" t="s">
        <v>120</v>
      </c>
      <c r="B1" s="312"/>
      <c r="C1" s="312"/>
      <c r="D1" s="312"/>
      <c r="F1" s="312" t="s">
        <v>121</v>
      </c>
      <c r="G1" s="312"/>
      <c r="H1" s="312"/>
      <c r="I1" s="312"/>
      <c r="K1" s="313" t="s">
        <v>122</v>
      </c>
      <c r="L1" s="313"/>
      <c r="M1" s="313"/>
      <c r="N1" s="313"/>
    </row>
    <row r="2" spans="1:14" ht="13.5" thickBot="1">
      <c r="A2" s="159" t="s">
        <v>56</v>
      </c>
      <c r="B2" s="160" t="s">
        <v>60</v>
      </c>
      <c r="C2" s="161" t="s">
        <v>61</v>
      </c>
      <c r="D2" s="155" t="s">
        <v>62</v>
      </c>
      <c r="F2" s="152" t="s">
        <v>56</v>
      </c>
      <c r="G2" s="153" t="s">
        <v>57</v>
      </c>
      <c r="H2" s="154" t="s">
        <v>58</v>
      </c>
      <c r="I2" s="155" t="s">
        <v>59</v>
      </c>
      <c r="K2" s="152" t="s">
        <v>56</v>
      </c>
      <c r="L2" s="153" t="s">
        <v>57</v>
      </c>
      <c r="M2" s="154" t="s">
        <v>89</v>
      </c>
      <c r="N2" s="155" t="s">
        <v>59</v>
      </c>
    </row>
    <row r="3" spans="1:15" ht="13.5" thickTop="1">
      <c r="A3" s="162">
        <v>109</v>
      </c>
      <c r="B3" s="156" t="s">
        <v>63</v>
      </c>
      <c r="C3" s="163">
        <v>42986</v>
      </c>
      <c r="D3" s="151">
        <f aca="true" t="shared" si="0" ref="D3:D28">C3/$C$29</f>
        <v>0.2119489381844359</v>
      </c>
      <c r="E3" s="309">
        <f>SUM(D3:D6)</f>
        <v>0.5305557336068201</v>
      </c>
      <c r="F3" s="146" t="s">
        <v>51</v>
      </c>
      <c r="G3" s="156" t="s">
        <v>35</v>
      </c>
      <c r="H3" s="143">
        <v>54260</v>
      </c>
      <c r="I3" s="147">
        <f aca="true" t="shared" si="1" ref="I3:I27">H3/$H$29</f>
        <v>0.22115381480140991</v>
      </c>
      <c r="J3" s="309">
        <f>SUM(I3:I6)</f>
        <v>0.5198981371887299</v>
      </c>
      <c r="K3" s="219">
        <v>109</v>
      </c>
      <c r="L3" s="156" t="s">
        <v>35</v>
      </c>
      <c r="M3" s="285">
        <v>42542</v>
      </c>
      <c r="N3" s="147">
        <f aca="true" t="shared" si="2" ref="N3:N25">M3/$M$29</f>
        <v>0.2708846444790269</v>
      </c>
      <c r="O3" s="309">
        <f>SUM(N3:N7)</f>
        <v>0.640847025502966</v>
      </c>
    </row>
    <row r="4" spans="1:15" ht="12.75">
      <c r="A4" s="162">
        <v>147</v>
      </c>
      <c r="B4" s="156" t="s">
        <v>64</v>
      </c>
      <c r="C4" s="163">
        <v>28354</v>
      </c>
      <c r="D4" s="147">
        <f t="shared" si="0"/>
        <v>0.13980366150098858</v>
      </c>
      <c r="E4" s="310"/>
      <c r="F4" s="146" t="s">
        <v>54</v>
      </c>
      <c r="G4" s="156" t="s">
        <v>45</v>
      </c>
      <c r="H4" s="143">
        <v>30842.4</v>
      </c>
      <c r="I4" s="147">
        <f t="shared" si="1"/>
        <v>0.12570796936290093</v>
      </c>
      <c r="J4" s="310"/>
      <c r="K4" s="227">
        <v>113</v>
      </c>
      <c r="L4" s="156" t="s">
        <v>36</v>
      </c>
      <c r="M4" s="285">
        <v>19728</v>
      </c>
      <c r="N4" s="147">
        <f t="shared" si="2"/>
        <v>0.12561732561426925</v>
      </c>
      <c r="O4" s="310"/>
    </row>
    <row r="5" spans="1:15" ht="12.75">
      <c r="A5" s="162" t="s">
        <v>37</v>
      </c>
      <c r="B5" s="156" t="s">
        <v>38</v>
      </c>
      <c r="C5" s="163">
        <v>23673.6</v>
      </c>
      <c r="D5" s="147">
        <f t="shared" si="0"/>
        <v>0.11672624535902529</v>
      </c>
      <c r="E5" s="310"/>
      <c r="F5" s="146" t="s">
        <v>37</v>
      </c>
      <c r="G5" s="156" t="s">
        <v>38</v>
      </c>
      <c r="H5" s="143">
        <v>26130.4</v>
      </c>
      <c r="I5" s="147">
        <f t="shared" si="1"/>
        <v>0.10650272101523704</v>
      </c>
      <c r="J5" s="310"/>
      <c r="K5" s="227">
        <v>178</v>
      </c>
      <c r="L5" s="156" t="s">
        <v>90</v>
      </c>
      <c r="M5" s="285">
        <v>13916</v>
      </c>
      <c r="N5" s="147">
        <f t="shared" si="2"/>
        <v>0.0886096260770565</v>
      </c>
      <c r="O5" s="310"/>
    </row>
    <row r="6" spans="1:15" ht="13.5" thickBot="1">
      <c r="A6" s="162" t="s">
        <v>39</v>
      </c>
      <c r="B6" s="156" t="s">
        <v>65</v>
      </c>
      <c r="C6" s="163">
        <v>12590</v>
      </c>
      <c r="D6" s="147">
        <f t="shared" si="0"/>
        <v>0.06207688856237025</v>
      </c>
      <c r="E6" s="311"/>
      <c r="F6" s="146">
        <v>113</v>
      </c>
      <c r="G6" s="156" t="s">
        <v>36</v>
      </c>
      <c r="H6" s="143">
        <v>16324</v>
      </c>
      <c r="I6" s="147">
        <f t="shared" si="1"/>
        <v>0.066533632009182</v>
      </c>
      <c r="J6" s="311"/>
      <c r="K6" s="227">
        <v>147</v>
      </c>
      <c r="L6" s="156" t="s">
        <v>64</v>
      </c>
      <c r="M6" s="285">
        <v>13060</v>
      </c>
      <c r="N6" s="147">
        <f t="shared" si="2"/>
        <v>0.08315907707432868</v>
      </c>
      <c r="O6" s="314"/>
    </row>
    <row r="7" spans="1:15" ht="13.5" thickBot="1">
      <c r="A7" s="162">
        <v>111</v>
      </c>
      <c r="B7" s="109"/>
      <c r="C7" s="163">
        <v>10356</v>
      </c>
      <c r="D7" s="147">
        <f t="shared" si="0"/>
        <v>0.051061815564091055</v>
      </c>
      <c r="F7" s="146" t="s">
        <v>52</v>
      </c>
      <c r="G7" s="144" t="s">
        <v>41</v>
      </c>
      <c r="H7" s="143">
        <v>14966.4</v>
      </c>
      <c r="I7" s="147">
        <f t="shared" si="1"/>
        <v>0.06100030324076338</v>
      </c>
      <c r="K7" s="227">
        <v>155</v>
      </c>
      <c r="L7" s="283" t="s">
        <v>38</v>
      </c>
      <c r="M7" s="285">
        <v>11398</v>
      </c>
      <c r="N7" s="147">
        <f t="shared" si="2"/>
        <v>0.07257635225828471</v>
      </c>
      <c r="O7" s="315"/>
    </row>
    <row r="8" spans="1:14" ht="12.75">
      <c r="A8" s="162">
        <v>126</v>
      </c>
      <c r="B8" s="109" t="s">
        <v>66</v>
      </c>
      <c r="C8" s="163">
        <v>10040</v>
      </c>
      <c r="D8" s="147">
        <f t="shared" si="0"/>
        <v>0.049503730037029174</v>
      </c>
      <c r="F8" s="146" t="s">
        <v>39</v>
      </c>
      <c r="G8" s="144" t="s">
        <v>40</v>
      </c>
      <c r="H8" s="143">
        <v>13776</v>
      </c>
      <c r="I8" s="147">
        <f t="shared" si="1"/>
        <v>0.05614845102661671</v>
      </c>
      <c r="K8" s="227">
        <v>50</v>
      </c>
      <c r="L8" s="286" t="s">
        <v>41</v>
      </c>
      <c r="M8" s="285">
        <v>8507</v>
      </c>
      <c r="N8" s="147">
        <f t="shared" si="2"/>
        <v>0.05416801444650184</v>
      </c>
    </row>
    <row r="9" spans="1:14" ht="12.75">
      <c r="A9" s="162" t="s">
        <v>43</v>
      </c>
      <c r="B9" s="109" t="s">
        <v>67</v>
      </c>
      <c r="C9" s="163">
        <v>8527</v>
      </c>
      <c r="D9" s="147">
        <f t="shared" si="0"/>
        <v>0.04204365597866014</v>
      </c>
      <c r="F9" s="146">
        <v>126</v>
      </c>
      <c r="G9" s="144" t="s">
        <v>42</v>
      </c>
      <c r="H9" s="143">
        <v>11132</v>
      </c>
      <c r="I9" s="147">
        <f t="shared" si="1"/>
        <v>0.04537199163968476</v>
      </c>
      <c r="K9" s="227">
        <v>126</v>
      </c>
      <c r="L9" s="286" t="s">
        <v>66</v>
      </c>
      <c r="M9" s="285">
        <v>5388</v>
      </c>
      <c r="N9" s="147">
        <f t="shared" si="2"/>
        <v>0.03430789489100176</v>
      </c>
    </row>
    <row r="10" spans="1:14" ht="12.75">
      <c r="A10" s="162">
        <v>113</v>
      </c>
      <c r="B10" s="109" t="s">
        <v>36</v>
      </c>
      <c r="C10" s="163">
        <v>8288</v>
      </c>
      <c r="D10" s="147">
        <f t="shared" si="0"/>
        <v>0.04086523053255955</v>
      </c>
      <c r="F10" s="146">
        <v>111</v>
      </c>
      <c r="G10" s="144" t="s">
        <v>95</v>
      </c>
      <c r="H10" s="143">
        <v>10991</v>
      </c>
      <c r="I10" s="147">
        <f t="shared" si="1"/>
        <v>0.04479730148327122</v>
      </c>
      <c r="K10" s="227">
        <v>222</v>
      </c>
      <c r="L10" s="286" t="s">
        <v>92</v>
      </c>
      <c r="M10" s="285">
        <v>5256</v>
      </c>
      <c r="N10" s="147">
        <f t="shared" si="2"/>
        <v>0.033467389670954945</v>
      </c>
    </row>
    <row r="11" spans="1:14" ht="12.75">
      <c r="A11" s="162">
        <v>50</v>
      </c>
      <c r="B11" s="109" t="s">
        <v>41</v>
      </c>
      <c r="C11" s="163">
        <v>6643</v>
      </c>
      <c r="D11" s="147">
        <f t="shared" si="0"/>
        <v>0.03275431062111402</v>
      </c>
      <c r="F11" s="146" t="s">
        <v>43</v>
      </c>
      <c r="G11" s="144" t="s">
        <v>44</v>
      </c>
      <c r="H11" s="143">
        <v>10565</v>
      </c>
      <c r="I11" s="147">
        <f t="shared" si="1"/>
        <v>0.04306100356389413</v>
      </c>
      <c r="K11" s="227">
        <v>123</v>
      </c>
      <c r="L11" s="286" t="s">
        <v>93</v>
      </c>
      <c r="M11" s="285">
        <v>5076</v>
      </c>
      <c r="N11" s="147">
        <f t="shared" si="2"/>
        <v>0.03232124618907292</v>
      </c>
    </row>
    <row r="12" spans="1:14" ht="12.75">
      <c r="A12" s="162">
        <v>162</v>
      </c>
      <c r="B12" s="109"/>
      <c r="C12" s="163">
        <v>5632</v>
      </c>
      <c r="D12" s="147">
        <f t="shared" si="0"/>
        <v>0.027769423064596448</v>
      </c>
      <c r="F12" s="146">
        <v>133</v>
      </c>
      <c r="G12" s="144" t="s">
        <v>48</v>
      </c>
      <c r="H12" s="143">
        <v>7968</v>
      </c>
      <c r="I12" s="147">
        <f t="shared" si="1"/>
        <v>0.03247610756243336</v>
      </c>
      <c r="K12" s="227">
        <v>210</v>
      </c>
      <c r="L12" s="286" t="s">
        <v>94</v>
      </c>
      <c r="M12" s="285">
        <v>4640</v>
      </c>
      <c r="N12" s="147">
        <f t="shared" si="2"/>
        <v>0.029545031977403144</v>
      </c>
    </row>
    <row r="13" spans="1:14" ht="12.75">
      <c r="A13" s="162">
        <v>210</v>
      </c>
      <c r="B13" s="109"/>
      <c r="C13" s="163">
        <v>5600</v>
      </c>
      <c r="D13" s="147">
        <f t="shared" si="0"/>
        <v>0.02761164225172942</v>
      </c>
      <c r="F13" s="146">
        <v>222</v>
      </c>
      <c r="G13" s="144" t="s">
        <v>108</v>
      </c>
      <c r="H13" s="145">
        <v>5443.2</v>
      </c>
      <c r="I13" s="147">
        <f t="shared" si="1"/>
        <v>0.022185485527590018</v>
      </c>
      <c r="K13" s="227">
        <v>111</v>
      </c>
      <c r="L13" s="286" t="s">
        <v>95</v>
      </c>
      <c r="M13" s="285">
        <v>3568</v>
      </c>
      <c r="N13" s="147">
        <f t="shared" si="2"/>
        <v>0.022719110796416902</v>
      </c>
    </row>
    <row r="14" spans="1:14" ht="12.75">
      <c r="A14" s="162">
        <v>133</v>
      </c>
      <c r="B14" s="109" t="s">
        <v>48</v>
      </c>
      <c r="C14" s="163">
        <v>5232</v>
      </c>
      <c r="D14" s="147">
        <f t="shared" si="0"/>
        <v>0.025797162903758632</v>
      </c>
      <c r="F14" s="146">
        <v>142</v>
      </c>
      <c r="G14" s="144" t="s">
        <v>99</v>
      </c>
      <c r="H14" s="143">
        <v>5080</v>
      </c>
      <c r="I14" s="147">
        <f t="shared" si="1"/>
        <v>0.020705148897736128</v>
      </c>
      <c r="K14" s="227">
        <v>133</v>
      </c>
      <c r="L14" s="286" t="s">
        <v>96</v>
      </c>
      <c r="M14" s="285">
        <v>3426</v>
      </c>
      <c r="N14" s="147">
        <f t="shared" si="2"/>
        <v>0.021814930938487753</v>
      </c>
    </row>
    <row r="15" spans="1:14" ht="12.75">
      <c r="A15" s="162">
        <v>174</v>
      </c>
      <c r="B15" s="109"/>
      <c r="C15" s="163">
        <v>4640</v>
      </c>
      <c r="D15" s="147">
        <f t="shared" si="0"/>
        <v>0.022878217865718663</v>
      </c>
      <c r="F15" s="146">
        <v>162</v>
      </c>
      <c r="G15" s="144" t="s">
        <v>97</v>
      </c>
      <c r="H15" s="143">
        <v>4852</v>
      </c>
      <c r="I15" s="147">
        <f t="shared" si="1"/>
        <v>0.019775862687365295</v>
      </c>
      <c r="K15" s="227">
        <v>162</v>
      </c>
      <c r="L15" s="286" t="s">
        <v>97</v>
      </c>
      <c r="M15" s="285">
        <v>3144</v>
      </c>
      <c r="N15" s="147">
        <f t="shared" si="2"/>
        <v>0.020019306150205925</v>
      </c>
    </row>
    <row r="16" spans="1:14" ht="12.75">
      <c r="A16" s="162">
        <v>180</v>
      </c>
      <c r="B16" s="109"/>
      <c r="C16" s="163">
        <v>4294</v>
      </c>
      <c r="D16" s="147">
        <f t="shared" si="0"/>
        <v>0.021172212826593952</v>
      </c>
      <c r="F16" s="146">
        <v>180</v>
      </c>
      <c r="G16" s="144" t="s">
        <v>109</v>
      </c>
      <c r="H16" s="143">
        <v>4444</v>
      </c>
      <c r="I16" s="147">
        <f t="shared" si="1"/>
        <v>0.01811292946880696</v>
      </c>
      <c r="K16" s="227">
        <v>137</v>
      </c>
      <c r="L16" s="287" t="s">
        <v>98</v>
      </c>
      <c r="M16" s="285">
        <v>2816</v>
      </c>
      <c r="N16" s="147">
        <f t="shared" si="2"/>
        <v>0.017930778027665357</v>
      </c>
    </row>
    <row r="17" spans="1:14" ht="12.75">
      <c r="A17" s="162">
        <v>142</v>
      </c>
      <c r="B17" s="109"/>
      <c r="C17" s="163">
        <v>3760</v>
      </c>
      <c r="D17" s="147">
        <f t="shared" si="0"/>
        <v>0.01853924551187547</v>
      </c>
      <c r="F17" s="146">
        <v>194</v>
      </c>
      <c r="G17" s="144" t="s">
        <v>104</v>
      </c>
      <c r="H17" s="143">
        <v>4436</v>
      </c>
      <c r="I17" s="147">
        <f t="shared" si="1"/>
        <v>0.018080322935109736</v>
      </c>
      <c r="K17" s="227">
        <v>142</v>
      </c>
      <c r="L17" s="286" t="s">
        <v>99</v>
      </c>
      <c r="M17" s="285">
        <v>2696</v>
      </c>
      <c r="N17" s="147">
        <f t="shared" si="2"/>
        <v>0.017166682373077346</v>
      </c>
    </row>
    <row r="18" spans="1:14" ht="12.75">
      <c r="A18" s="162">
        <v>161</v>
      </c>
      <c r="B18" s="109"/>
      <c r="C18" s="163">
        <v>3605</v>
      </c>
      <c r="D18" s="147">
        <f t="shared" si="0"/>
        <v>0.017774994699550815</v>
      </c>
      <c r="F18" s="146">
        <v>215</v>
      </c>
      <c r="G18" s="144"/>
      <c r="H18" s="145">
        <v>3303</v>
      </c>
      <c r="I18" s="147">
        <f t="shared" si="1"/>
        <v>0.013462422600240637</v>
      </c>
      <c r="K18" s="227">
        <v>174</v>
      </c>
      <c r="L18" s="286" t="s">
        <v>100</v>
      </c>
      <c r="M18" s="285">
        <v>2368</v>
      </c>
      <c r="N18" s="147">
        <f t="shared" si="2"/>
        <v>0.015078154250536777</v>
      </c>
    </row>
    <row r="19" spans="1:14" ht="12.75">
      <c r="A19" s="162">
        <v>137</v>
      </c>
      <c r="B19" s="109" t="s">
        <v>47</v>
      </c>
      <c r="C19" s="163">
        <v>3568</v>
      </c>
      <c r="D19" s="147">
        <f t="shared" si="0"/>
        <v>0.017592560634673318</v>
      </c>
      <c r="E19" s="142"/>
      <c r="F19" s="146">
        <v>161</v>
      </c>
      <c r="G19" s="183" t="s">
        <v>110</v>
      </c>
      <c r="H19" s="143">
        <v>3255</v>
      </c>
      <c r="I19" s="147">
        <f t="shared" si="1"/>
        <v>0.013266783398057303</v>
      </c>
      <c r="K19" s="227">
        <v>166</v>
      </c>
      <c r="L19" s="286" t="s">
        <v>101</v>
      </c>
      <c r="M19" s="285">
        <v>2272</v>
      </c>
      <c r="N19" s="147">
        <f t="shared" si="2"/>
        <v>0.014466877726866369</v>
      </c>
    </row>
    <row r="20" spans="1:14" ht="12.75">
      <c r="A20" s="162">
        <v>14</v>
      </c>
      <c r="B20" s="109" t="s">
        <v>46</v>
      </c>
      <c r="C20" s="163">
        <v>2788</v>
      </c>
      <c r="D20" s="147">
        <f t="shared" si="0"/>
        <v>0.013746653321039576</v>
      </c>
      <c r="F20" s="146">
        <v>137</v>
      </c>
      <c r="G20" s="183" t="s">
        <v>111</v>
      </c>
      <c r="H20" s="143">
        <v>3154</v>
      </c>
      <c r="I20" s="147">
        <f t="shared" si="1"/>
        <v>0.012855125910129871</v>
      </c>
      <c r="K20" s="227">
        <v>161</v>
      </c>
      <c r="L20" s="286" t="s">
        <v>102</v>
      </c>
      <c r="M20" s="285">
        <v>1984</v>
      </c>
      <c r="N20" s="147">
        <f t="shared" si="2"/>
        <v>0.012633048155855139</v>
      </c>
    </row>
    <row r="21" spans="1:14" ht="12.75">
      <c r="A21" s="162">
        <v>194</v>
      </c>
      <c r="B21" s="109"/>
      <c r="C21" s="163">
        <v>2736</v>
      </c>
      <c r="D21" s="147">
        <f t="shared" si="0"/>
        <v>0.01349025950013066</v>
      </c>
      <c r="F21" s="146">
        <v>219</v>
      </c>
      <c r="G21" s="144" t="s">
        <v>107</v>
      </c>
      <c r="H21" s="143">
        <v>3151.2</v>
      </c>
      <c r="I21" s="147">
        <f t="shared" si="1"/>
        <v>0.012843713623335843</v>
      </c>
      <c r="K21" s="227">
        <v>225</v>
      </c>
      <c r="L21" s="286" t="s">
        <v>103</v>
      </c>
      <c r="M21" s="285">
        <v>1829</v>
      </c>
      <c r="N21" s="147">
        <f t="shared" si="2"/>
        <v>0.011646091268678955</v>
      </c>
    </row>
    <row r="22" spans="1:14" ht="12.75">
      <c r="A22" s="162">
        <v>166</v>
      </c>
      <c r="B22" s="109"/>
      <c r="C22" s="163">
        <v>2326</v>
      </c>
      <c r="D22" s="147">
        <f t="shared" si="0"/>
        <v>0.0114686928352719</v>
      </c>
      <c r="F22" s="146">
        <v>166</v>
      </c>
      <c r="G22" s="144" t="s">
        <v>101</v>
      </c>
      <c r="H22" s="143">
        <v>2454.4</v>
      </c>
      <c r="I22" s="147">
        <f t="shared" si="1"/>
        <v>0.010003684538307786</v>
      </c>
      <c r="K22" s="227">
        <v>194</v>
      </c>
      <c r="L22" s="286" t="s">
        <v>104</v>
      </c>
      <c r="M22" s="285">
        <v>1288</v>
      </c>
      <c r="N22" s="147">
        <f t="shared" si="2"/>
        <v>0.008201293359244667</v>
      </c>
    </row>
    <row r="23" spans="1:14" ht="12.75">
      <c r="A23" s="162">
        <v>219</v>
      </c>
      <c r="B23" s="109"/>
      <c r="C23" s="163">
        <v>1831.2</v>
      </c>
      <c r="D23" s="147">
        <f t="shared" si="0"/>
        <v>0.00902900701631552</v>
      </c>
      <c r="F23" s="146">
        <v>41</v>
      </c>
      <c r="G23" s="144"/>
      <c r="H23" s="145">
        <v>2232</v>
      </c>
      <c r="I23" s="147">
        <f t="shared" si="1"/>
        <v>0.009097222901525008</v>
      </c>
      <c r="K23" s="227">
        <v>180</v>
      </c>
      <c r="L23" s="286" t="s">
        <v>105</v>
      </c>
      <c r="M23" s="285">
        <v>1286.4</v>
      </c>
      <c r="N23" s="147">
        <f t="shared" si="2"/>
        <v>0.008191105417183493</v>
      </c>
    </row>
    <row r="24" spans="1:14" ht="12.75">
      <c r="A24" s="162">
        <v>132</v>
      </c>
      <c r="B24" s="109"/>
      <c r="C24" s="163">
        <v>1667.2</v>
      </c>
      <c r="D24" s="147">
        <f t="shared" si="0"/>
        <v>0.008220380350372017</v>
      </c>
      <c r="F24" s="146">
        <v>14</v>
      </c>
      <c r="G24" s="144" t="s">
        <v>46</v>
      </c>
      <c r="H24" s="143">
        <v>2220</v>
      </c>
      <c r="I24" s="147">
        <f t="shared" si="1"/>
        <v>0.009048313100979173</v>
      </c>
      <c r="K24" s="227">
        <v>132</v>
      </c>
      <c r="L24" s="286" t="s">
        <v>106</v>
      </c>
      <c r="M24" s="285">
        <v>0</v>
      </c>
      <c r="N24" s="147">
        <f t="shared" si="2"/>
        <v>0</v>
      </c>
    </row>
    <row r="25" spans="1:14" ht="13.5" thickBot="1">
      <c r="A25" s="162" t="s">
        <v>49</v>
      </c>
      <c r="B25" s="109"/>
      <c r="C25" s="163">
        <v>1576</v>
      </c>
      <c r="D25" s="147">
        <f t="shared" si="0"/>
        <v>0.007770705033700994</v>
      </c>
      <c r="F25" s="146">
        <v>225</v>
      </c>
      <c r="G25" s="144" t="s">
        <v>103</v>
      </c>
      <c r="H25" s="145">
        <v>1736</v>
      </c>
      <c r="I25" s="147">
        <f t="shared" si="1"/>
        <v>0.007075617812297228</v>
      </c>
      <c r="K25" s="295">
        <v>14</v>
      </c>
      <c r="L25" s="296" t="s">
        <v>46</v>
      </c>
      <c r="M25" s="297">
        <v>860</v>
      </c>
      <c r="N25" s="298">
        <f t="shared" si="2"/>
        <v>0.005476018857880755</v>
      </c>
    </row>
    <row r="26" spans="1:14" ht="12.75">
      <c r="A26" s="162" t="s">
        <v>50</v>
      </c>
      <c r="B26" s="109"/>
      <c r="C26" s="163">
        <v>1044</v>
      </c>
      <c r="D26" s="147">
        <f t="shared" si="0"/>
        <v>0.005147599019786699</v>
      </c>
      <c r="F26" s="146" t="s">
        <v>53</v>
      </c>
      <c r="G26" s="144" t="s">
        <v>106</v>
      </c>
      <c r="H26" s="143">
        <v>1593.6</v>
      </c>
      <c r="I26" s="147">
        <f t="shared" si="1"/>
        <v>0.006495221512486672</v>
      </c>
      <c r="K26" s="288"/>
      <c r="L26" s="286"/>
      <c r="M26" s="273"/>
      <c r="N26" s="289"/>
    </row>
    <row r="27" spans="1:14" ht="13.5" thickBot="1">
      <c r="A27" s="162">
        <v>201</v>
      </c>
      <c r="B27" s="109"/>
      <c r="C27" s="163">
        <v>672</v>
      </c>
      <c r="D27" s="147">
        <f t="shared" si="0"/>
        <v>0.003313397070207531</v>
      </c>
      <c r="F27" s="148">
        <v>157</v>
      </c>
      <c r="G27" s="149"/>
      <c r="H27" s="150">
        <v>1040</v>
      </c>
      <c r="I27" s="147">
        <f t="shared" si="1"/>
        <v>0.004238849380638892</v>
      </c>
      <c r="K27" s="288"/>
      <c r="L27" s="286"/>
      <c r="M27" s="273"/>
      <c r="N27" s="289"/>
    </row>
    <row r="28" spans="1:14" ht="16.5" thickBot="1" thickTop="1">
      <c r="A28" s="164">
        <v>6</v>
      </c>
      <c r="B28" s="165"/>
      <c r="C28" s="166">
        <v>384</v>
      </c>
      <c r="D28" s="170">
        <f t="shared" si="0"/>
        <v>0.0018933697544043031</v>
      </c>
      <c r="E28" s="142"/>
      <c r="F28" s="177" t="s">
        <v>71</v>
      </c>
      <c r="H28" s="181">
        <v>242365</v>
      </c>
      <c r="I28" s="176"/>
      <c r="K28" s="290"/>
      <c r="L28" s="286"/>
      <c r="M28" s="291"/>
      <c r="N28" s="289"/>
    </row>
    <row r="29" spans="1:14" ht="14.25" thickBot="1" thickTop="1">
      <c r="A29" s="167" t="s">
        <v>68</v>
      </c>
      <c r="B29" s="130"/>
      <c r="C29" s="168">
        <f>SUM(C3:C28)</f>
        <v>202813.00000000003</v>
      </c>
      <c r="D29" s="151">
        <v>1</v>
      </c>
      <c r="F29" s="178" t="s">
        <v>68</v>
      </c>
      <c r="G29" s="179"/>
      <c r="H29" s="182">
        <f>SUM(H3:H27)</f>
        <v>245349.6</v>
      </c>
      <c r="I29" s="180">
        <f>SUM(I3:I27)</f>
        <v>1</v>
      </c>
      <c r="K29" s="292"/>
      <c r="L29" s="293"/>
      <c r="M29" s="294">
        <f>SUM(M3:M28)</f>
        <v>157048.4</v>
      </c>
      <c r="N29" s="180">
        <f>SUM(N3:N27)</f>
        <v>1.0000000000000002</v>
      </c>
    </row>
    <row r="30" spans="1:14" ht="12.75">
      <c r="A30" s="169" t="s">
        <v>69</v>
      </c>
      <c r="C30" s="157"/>
      <c r="D30" s="158"/>
      <c r="F30" s="169" t="s">
        <v>70</v>
      </c>
      <c r="H30" s="141"/>
      <c r="I30" s="142"/>
      <c r="K30" s="169"/>
      <c r="M30" s="157"/>
      <c r="N30" s="158"/>
    </row>
    <row r="32" ht="13.5" thickBot="1"/>
    <row r="33" ht="12.75">
      <c r="K33" s="284" t="s">
        <v>91</v>
      </c>
    </row>
    <row r="34" spans="11:13" ht="12.75">
      <c r="K34" s="253">
        <v>50</v>
      </c>
      <c r="L34">
        <v>238</v>
      </c>
      <c r="M34" s="176"/>
    </row>
    <row r="35" spans="11:13" ht="12.75">
      <c r="K35" s="253">
        <v>109</v>
      </c>
      <c r="L35">
        <v>2080</v>
      </c>
      <c r="M35" s="176"/>
    </row>
    <row r="36" spans="11:12" ht="12.75">
      <c r="K36" s="253">
        <v>123</v>
      </c>
      <c r="L36">
        <v>1272</v>
      </c>
    </row>
    <row r="37" spans="11:12" ht="12.75">
      <c r="K37" s="253">
        <v>147</v>
      </c>
      <c r="L37">
        <v>3898.8</v>
      </c>
    </row>
    <row r="38" spans="11:13" ht="12.75">
      <c r="K38" s="253">
        <v>155</v>
      </c>
      <c r="L38">
        <v>3328</v>
      </c>
      <c r="M38" s="176"/>
    </row>
    <row r="39" spans="11:12" ht="12.75">
      <c r="K39" s="253">
        <v>222</v>
      </c>
      <c r="L39">
        <v>784</v>
      </c>
    </row>
  </sheetData>
  <mergeCells count="6">
    <mergeCell ref="E3:E6"/>
    <mergeCell ref="A1:D1"/>
    <mergeCell ref="K1:N1"/>
    <mergeCell ref="O3:O7"/>
    <mergeCell ref="J3:J6"/>
    <mergeCell ref="F1:I1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1"/>
  <headerFooter alignWithMargins="0">
    <oddHeader>&amp;C&amp;"Arial CE,Tučné"&amp;20Přehled vyplaceného příspěvku na dopravu závodníků v letech 2008 až 2010</oddHeader>
    <oddFooter>&amp;L&amp;D&amp;Rpodklady SVoČR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45"/>
  <sheetViews>
    <sheetView tabSelected="1" workbookViewId="0" topLeftCell="A1">
      <selection activeCell="H36" sqref="H36"/>
    </sheetView>
  </sheetViews>
  <sheetFormatPr defaultColWidth="9.00390625" defaultRowHeight="12.75"/>
  <cols>
    <col min="1" max="1" width="7.125" style="0" customWidth="1"/>
    <col min="3" max="3" width="16.125" style="96" customWidth="1"/>
    <col min="5" max="5" width="10.125" style="0" bestFit="1" customWidth="1"/>
    <col min="6" max="6" width="10.875" style="0" customWidth="1"/>
    <col min="9" max="9" width="10.375" style="0" bestFit="1" customWidth="1"/>
    <col min="10" max="11" width="9.25390625" style="0" bestFit="1" customWidth="1"/>
    <col min="12" max="12" width="10.375" style="0" bestFit="1" customWidth="1"/>
    <col min="13" max="14" width="9.25390625" style="0" bestFit="1" customWidth="1"/>
    <col min="15" max="15" width="10.375" style="0" bestFit="1" customWidth="1"/>
    <col min="16" max="17" width="9.25390625" style="0" bestFit="1" customWidth="1"/>
    <col min="18" max="18" width="10.375" style="0" bestFit="1" customWidth="1"/>
    <col min="19" max="20" width="9.25390625" style="0" bestFit="1" customWidth="1"/>
    <col min="21" max="21" width="10.375" style="0" bestFit="1" customWidth="1"/>
    <col min="22" max="23" width="9.25390625" style="0" bestFit="1" customWidth="1"/>
    <col min="24" max="24" width="10.375" style="0" bestFit="1" customWidth="1"/>
    <col min="25" max="25" width="9.25390625" style="0" bestFit="1" customWidth="1"/>
    <col min="26" max="26" width="9.375" style="0" bestFit="1" customWidth="1"/>
    <col min="27" max="27" width="10.375" style="0" bestFit="1" customWidth="1"/>
    <col min="28" max="28" width="9.25390625" style="0" bestFit="1" customWidth="1"/>
    <col min="30" max="30" width="12.00390625" style="0" customWidth="1"/>
    <col min="53" max="53" width="10.125" style="0" bestFit="1" customWidth="1"/>
    <col min="56" max="56" width="10.125" style="0" bestFit="1" customWidth="1"/>
    <col min="59" max="59" width="10.125" style="0" bestFit="1" customWidth="1"/>
    <col min="62" max="62" width="10.125" style="0" bestFit="1" customWidth="1"/>
    <col min="64" max="64" width="6.875" style="0" customWidth="1"/>
    <col min="65" max="65" width="10.125" style="0" bestFit="1" customWidth="1"/>
    <col min="66" max="66" width="10.625" style="0" customWidth="1"/>
    <col min="68" max="68" width="10.125" style="0" bestFit="1" customWidth="1"/>
  </cols>
  <sheetData>
    <row r="1" spans="1:72" ht="13.5" thickBot="1">
      <c r="A1" s="2"/>
      <c r="B1" s="3"/>
      <c r="C1" s="133"/>
      <c r="D1" s="2"/>
      <c r="E1" s="3" t="s">
        <v>0</v>
      </c>
      <c r="F1" s="111"/>
      <c r="G1" s="3"/>
      <c r="H1" s="3" t="s">
        <v>1</v>
      </c>
      <c r="I1" s="4"/>
      <c r="J1" s="2"/>
      <c r="K1" s="3" t="s">
        <v>13</v>
      </c>
      <c r="L1" s="3"/>
      <c r="M1" s="2"/>
      <c r="N1" s="3" t="s">
        <v>22</v>
      </c>
      <c r="O1" s="4"/>
      <c r="P1" s="2"/>
      <c r="Q1" s="3" t="s">
        <v>2</v>
      </c>
      <c r="R1" s="4"/>
      <c r="S1" s="3"/>
      <c r="T1" s="3" t="s">
        <v>23</v>
      </c>
      <c r="U1" s="3"/>
      <c r="V1" s="2"/>
      <c r="W1" s="3" t="s">
        <v>3</v>
      </c>
      <c r="X1" s="4"/>
      <c r="Y1" s="58"/>
      <c r="Z1" s="59" t="s">
        <v>9</v>
      </c>
      <c r="AA1" s="60"/>
      <c r="AB1" s="13"/>
      <c r="AC1" s="14" t="s">
        <v>4</v>
      </c>
      <c r="AD1" s="15"/>
      <c r="AE1" s="13"/>
      <c r="AF1" s="14" t="s">
        <v>5</v>
      </c>
      <c r="AG1" s="15"/>
      <c r="AH1" s="13"/>
      <c r="AI1" s="14" t="s">
        <v>10</v>
      </c>
      <c r="AJ1" s="15"/>
      <c r="AK1" s="13"/>
      <c r="AL1" s="14" t="s">
        <v>12</v>
      </c>
      <c r="AM1" s="15"/>
      <c r="AN1" s="13"/>
      <c r="AO1" s="14" t="s">
        <v>11</v>
      </c>
      <c r="AP1" s="15"/>
      <c r="AQ1" s="62"/>
      <c r="AR1" s="62" t="s">
        <v>15</v>
      </c>
      <c r="AS1" s="63"/>
      <c r="AT1" s="13"/>
      <c r="AU1" s="14" t="s">
        <v>2</v>
      </c>
      <c r="AV1" s="15"/>
      <c r="AW1" s="14"/>
      <c r="AX1" s="14" t="s">
        <v>13</v>
      </c>
      <c r="AY1" s="15"/>
      <c r="AZ1" s="89"/>
      <c r="BA1" s="89" t="s">
        <v>32</v>
      </c>
      <c r="BB1" s="89"/>
      <c r="BC1" s="17"/>
      <c r="BD1" s="89" t="s">
        <v>19</v>
      </c>
      <c r="BE1" s="90"/>
      <c r="BF1" s="89"/>
      <c r="BG1" s="89" t="s">
        <v>18</v>
      </c>
      <c r="BH1" s="89"/>
      <c r="BI1" s="88"/>
      <c r="BJ1" s="89" t="s">
        <v>24</v>
      </c>
      <c r="BK1" s="90"/>
      <c r="BL1" s="18"/>
      <c r="BM1" s="18" t="s">
        <v>33</v>
      </c>
      <c r="BN1" s="19"/>
      <c r="BO1" s="17"/>
      <c r="BP1" s="89" t="s">
        <v>17</v>
      </c>
      <c r="BQ1" s="19"/>
      <c r="BR1" s="103"/>
      <c r="BS1" s="89"/>
      <c r="BT1" s="19"/>
    </row>
    <row r="2" spans="1:72" ht="13.5" thickBot="1">
      <c r="A2" s="21"/>
      <c r="B2" s="22"/>
      <c r="C2" s="134"/>
      <c r="D2" s="21" t="s">
        <v>6</v>
      </c>
      <c r="E2" s="22" t="s">
        <v>7</v>
      </c>
      <c r="F2" s="110" t="s">
        <v>8</v>
      </c>
      <c r="G2" s="22" t="s">
        <v>6</v>
      </c>
      <c r="H2" s="22" t="s">
        <v>7</v>
      </c>
      <c r="I2" s="23" t="s">
        <v>8</v>
      </c>
      <c r="J2" s="21" t="s">
        <v>6</v>
      </c>
      <c r="K2" s="22" t="s">
        <v>7</v>
      </c>
      <c r="L2" s="22" t="s">
        <v>8</v>
      </c>
      <c r="M2" s="21" t="s">
        <v>6</v>
      </c>
      <c r="N2" s="22" t="s">
        <v>7</v>
      </c>
      <c r="O2" s="23" t="s">
        <v>8</v>
      </c>
      <c r="P2" s="21" t="s">
        <v>6</v>
      </c>
      <c r="Q2" s="22" t="s">
        <v>7</v>
      </c>
      <c r="R2" s="23" t="s">
        <v>8</v>
      </c>
      <c r="S2" s="34" t="s">
        <v>6</v>
      </c>
      <c r="T2" s="34" t="s">
        <v>7</v>
      </c>
      <c r="U2" s="34" t="s">
        <v>8</v>
      </c>
      <c r="V2" s="45" t="s">
        <v>14</v>
      </c>
      <c r="W2" s="46" t="s">
        <v>7</v>
      </c>
      <c r="X2" s="47" t="s">
        <v>8</v>
      </c>
      <c r="Y2" s="34" t="s">
        <v>14</v>
      </c>
      <c r="Z2" s="34" t="s">
        <v>7</v>
      </c>
      <c r="AA2" s="35" t="s">
        <v>8</v>
      </c>
      <c r="AB2" s="36" t="s">
        <v>6</v>
      </c>
      <c r="AC2" s="37" t="s">
        <v>7</v>
      </c>
      <c r="AD2" s="38" t="s">
        <v>8</v>
      </c>
      <c r="AE2" s="36" t="s">
        <v>6</v>
      </c>
      <c r="AF2" s="37" t="s">
        <v>7</v>
      </c>
      <c r="AG2" s="38" t="s">
        <v>8</v>
      </c>
      <c r="AH2" s="36" t="s">
        <v>6</v>
      </c>
      <c r="AI2" s="37" t="s">
        <v>7</v>
      </c>
      <c r="AJ2" s="38" t="s">
        <v>8</v>
      </c>
      <c r="AK2" s="36" t="s">
        <v>6</v>
      </c>
      <c r="AL2" s="37" t="s">
        <v>7</v>
      </c>
      <c r="AM2" s="38" t="s">
        <v>8</v>
      </c>
      <c r="AN2" s="24" t="s">
        <v>6</v>
      </c>
      <c r="AO2" s="25" t="s">
        <v>7</v>
      </c>
      <c r="AP2" s="26" t="s">
        <v>8</v>
      </c>
      <c r="AQ2" s="64" t="s">
        <v>14</v>
      </c>
      <c r="AR2" s="65" t="s">
        <v>7</v>
      </c>
      <c r="AS2" s="65" t="s">
        <v>8</v>
      </c>
      <c r="AT2" s="36" t="s">
        <v>8</v>
      </c>
      <c r="AU2" s="37" t="s">
        <v>7</v>
      </c>
      <c r="AV2" s="38" t="s">
        <v>8</v>
      </c>
      <c r="AW2" s="37" t="s">
        <v>16</v>
      </c>
      <c r="AX2" s="37" t="s">
        <v>7</v>
      </c>
      <c r="AY2" s="38" t="s">
        <v>8</v>
      </c>
      <c r="AZ2" s="28" t="s">
        <v>6</v>
      </c>
      <c r="BA2" s="28" t="s">
        <v>7</v>
      </c>
      <c r="BB2" s="28" t="s">
        <v>8</v>
      </c>
      <c r="BC2" s="27" t="s">
        <v>6</v>
      </c>
      <c r="BD2" s="28" t="s">
        <v>7</v>
      </c>
      <c r="BE2" s="29" t="s">
        <v>8</v>
      </c>
      <c r="BF2" s="28" t="s">
        <v>6</v>
      </c>
      <c r="BG2" s="28" t="s">
        <v>7</v>
      </c>
      <c r="BH2" s="28" t="s">
        <v>8</v>
      </c>
      <c r="BI2" s="27" t="s">
        <v>6</v>
      </c>
      <c r="BJ2" s="28" t="s">
        <v>7</v>
      </c>
      <c r="BK2" s="29" t="s">
        <v>8</v>
      </c>
      <c r="BL2" s="28" t="s">
        <v>6</v>
      </c>
      <c r="BM2" s="28" t="s">
        <v>7</v>
      </c>
      <c r="BN2" s="29" t="s">
        <v>8</v>
      </c>
      <c r="BO2" s="27" t="s">
        <v>6</v>
      </c>
      <c r="BP2" s="28" t="s">
        <v>7</v>
      </c>
      <c r="BQ2" s="29" t="s">
        <v>8</v>
      </c>
      <c r="BR2" s="28"/>
      <c r="BS2" s="28"/>
      <c r="BT2" s="29"/>
    </row>
    <row r="3" spans="1:72" ht="13.5" thickBot="1">
      <c r="A3" s="30"/>
      <c r="B3" s="31"/>
      <c r="C3" s="135"/>
      <c r="D3" s="32"/>
      <c r="E3" s="31"/>
      <c r="F3" s="39">
        <v>38000</v>
      </c>
      <c r="G3" s="32"/>
      <c r="H3" s="31"/>
      <c r="I3" s="39">
        <v>30000</v>
      </c>
      <c r="J3" s="75"/>
      <c r="K3" s="75"/>
      <c r="L3" s="101">
        <v>22000</v>
      </c>
      <c r="M3" s="76"/>
      <c r="N3" s="75"/>
      <c r="O3" s="91">
        <v>40000</v>
      </c>
      <c r="P3" s="32"/>
      <c r="Q3" s="31"/>
      <c r="R3" s="39">
        <v>23000</v>
      </c>
      <c r="S3" s="32"/>
      <c r="T3" s="31"/>
      <c r="U3" s="39">
        <v>35000</v>
      </c>
      <c r="V3" s="49"/>
      <c r="W3" s="50"/>
      <c r="X3" s="51">
        <v>23000</v>
      </c>
      <c r="Y3" s="69"/>
      <c r="Z3" s="69"/>
      <c r="AA3" s="112">
        <v>17000</v>
      </c>
      <c r="AB3" s="74"/>
      <c r="AC3" s="75"/>
      <c r="AD3" s="91">
        <v>30000</v>
      </c>
      <c r="AE3" s="32"/>
      <c r="AF3" s="31"/>
      <c r="AG3" s="39"/>
      <c r="AH3" s="33"/>
      <c r="AI3" s="31"/>
      <c r="AJ3" s="48">
        <v>0</v>
      </c>
      <c r="AK3" s="32"/>
      <c r="AL3" s="31"/>
      <c r="AM3" s="39">
        <v>4000</v>
      </c>
      <c r="AN3" s="31"/>
      <c r="AO3" s="31"/>
      <c r="AP3" s="39">
        <v>0</v>
      </c>
      <c r="AQ3" s="72"/>
      <c r="AR3" s="73"/>
      <c r="AS3" s="82">
        <v>0</v>
      </c>
      <c r="AT3" s="83"/>
      <c r="AU3" s="81"/>
      <c r="AV3" s="84">
        <v>0</v>
      </c>
      <c r="AW3" s="81"/>
      <c r="AX3" s="81"/>
      <c r="AY3" s="84">
        <v>0</v>
      </c>
      <c r="AZ3" s="87"/>
      <c r="BA3" s="31"/>
      <c r="BB3" s="48">
        <v>30000</v>
      </c>
      <c r="BC3" s="32"/>
      <c r="BD3" s="31"/>
      <c r="BE3" s="39">
        <v>30000</v>
      </c>
      <c r="BF3" s="75"/>
      <c r="BG3" s="75"/>
      <c r="BH3" s="101">
        <v>33000</v>
      </c>
      <c r="BI3" s="32"/>
      <c r="BJ3" s="31"/>
      <c r="BK3" s="39">
        <v>30000</v>
      </c>
      <c r="BL3" s="75"/>
      <c r="BM3" s="75"/>
      <c r="BN3" s="91">
        <v>30000</v>
      </c>
      <c r="BO3" s="74"/>
      <c r="BP3" s="75"/>
      <c r="BQ3" s="91">
        <v>30000</v>
      </c>
      <c r="BR3" s="75"/>
      <c r="BS3" s="75"/>
      <c r="BT3" s="91"/>
    </row>
    <row r="4" spans="1:72" ht="12.75">
      <c r="A4" s="124" t="s">
        <v>51</v>
      </c>
      <c r="B4" s="125" t="s">
        <v>35</v>
      </c>
      <c r="C4" s="131">
        <f>SUM(E7,H5,K8,N7,Q7,T5,W5,Z5,AC4)</f>
        <v>54260</v>
      </c>
      <c r="D4" s="71">
        <v>157</v>
      </c>
      <c r="E4" s="69">
        <v>1040</v>
      </c>
      <c r="F4" s="6">
        <f aca="true" t="shared" si="0" ref="F4:F30">F3-E4</f>
        <v>36960</v>
      </c>
      <c r="G4" s="76">
        <v>111</v>
      </c>
      <c r="H4" s="69">
        <v>2816</v>
      </c>
      <c r="I4" s="7">
        <f aca="true" t="shared" si="1" ref="I4:I30">I3-H4</f>
        <v>27184</v>
      </c>
      <c r="J4" s="76">
        <v>161</v>
      </c>
      <c r="K4" s="75">
        <v>466</v>
      </c>
      <c r="L4" s="70">
        <f aca="true" t="shared" si="2" ref="L4:L30">L3-K4</f>
        <v>21534</v>
      </c>
      <c r="M4" s="76">
        <v>178</v>
      </c>
      <c r="N4" s="79">
        <v>2880</v>
      </c>
      <c r="O4" s="70">
        <f aca="true" t="shared" si="3" ref="O4:O30">O3-N4</f>
        <v>37120</v>
      </c>
      <c r="P4" s="97">
        <v>113</v>
      </c>
      <c r="Q4" s="6">
        <v>2000</v>
      </c>
      <c r="R4" s="7">
        <f aca="true" t="shared" si="4" ref="R4:R30">R3-Q4</f>
        <v>21000</v>
      </c>
      <c r="S4" s="97">
        <v>113</v>
      </c>
      <c r="T4" s="6">
        <v>2880</v>
      </c>
      <c r="U4" s="43">
        <f aca="true" t="shared" si="5" ref="U4:U30">U3-T4</f>
        <v>32120</v>
      </c>
      <c r="V4" s="80">
        <v>113</v>
      </c>
      <c r="W4" s="75">
        <v>576</v>
      </c>
      <c r="X4" s="70">
        <f aca="true" t="shared" si="6" ref="X4:X30">X3-W4</f>
        <v>22424</v>
      </c>
      <c r="Y4" s="85">
        <v>113</v>
      </c>
      <c r="Z4" s="69">
        <v>628</v>
      </c>
      <c r="AA4" s="77">
        <f aca="true" t="shared" si="7" ref="AA4:AA28">AA3-Z4</f>
        <v>16372</v>
      </c>
      <c r="AB4" s="98"/>
      <c r="AC4" s="69"/>
      <c r="AD4" s="70">
        <f aca="true" t="shared" si="8" ref="AD4:AD30">AD3-AC4</f>
        <v>30000</v>
      </c>
      <c r="AE4" s="98"/>
      <c r="AF4" s="69"/>
      <c r="AG4" s="70"/>
      <c r="AH4" s="71"/>
      <c r="AI4" s="69"/>
      <c r="AJ4" s="70"/>
      <c r="AK4" s="76">
        <v>123</v>
      </c>
      <c r="AL4" s="75">
        <v>520</v>
      </c>
      <c r="AM4" s="92"/>
      <c r="AN4" s="6"/>
      <c r="AO4" s="16"/>
      <c r="AP4" s="7"/>
      <c r="AQ4" s="74"/>
      <c r="AR4" s="75"/>
      <c r="AS4" s="75"/>
      <c r="AT4" s="76"/>
      <c r="AU4" s="75"/>
      <c r="AV4" s="70"/>
      <c r="AW4" s="95"/>
      <c r="AX4" s="75"/>
      <c r="AY4" s="70"/>
      <c r="AZ4" s="85">
        <v>41</v>
      </c>
      <c r="BA4" s="69">
        <v>3080</v>
      </c>
      <c r="BB4" s="105">
        <f aca="true" t="shared" si="9" ref="BB4:BB30">BB3-BA4</f>
        <v>26920</v>
      </c>
      <c r="BC4" s="66">
        <v>41</v>
      </c>
      <c r="BD4" s="16">
        <v>1748</v>
      </c>
      <c r="BE4" s="7">
        <f aca="true" t="shared" si="10" ref="BE4:BE30">BE3-BD4</f>
        <v>28252</v>
      </c>
      <c r="BF4" s="68">
        <v>41</v>
      </c>
      <c r="BG4" s="69">
        <v>3986</v>
      </c>
      <c r="BH4" s="70">
        <f aca="true" t="shared" si="11" ref="BH4:BH30">BH3-BG4</f>
        <v>29014</v>
      </c>
      <c r="BI4" s="99">
        <v>41</v>
      </c>
      <c r="BJ4" s="16">
        <v>2070</v>
      </c>
      <c r="BK4" s="6">
        <f aca="true" t="shared" si="12" ref="BK4:BK30">BK3-BJ4</f>
        <v>27930</v>
      </c>
      <c r="BL4" s="68">
        <v>6</v>
      </c>
      <c r="BM4" s="69">
        <v>4720</v>
      </c>
      <c r="BN4" s="70">
        <f aca="true" t="shared" si="13" ref="BN4:BN30">BN3-BM4</f>
        <v>25280</v>
      </c>
      <c r="BO4" s="100">
        <v>6</v>
      </c>
      <c r="BP4" s="69">
        <v>1334</v>
      </c>
      <c r="BQ4" s="92">
        <f aca="true" t="shared" si="14" ref="BQ4:BQ30">BQ3-BP4</f>
        <v>28666</v>
      </c>
      <c r="BR4" s="100"/>
      <c r="BS4" s="69"/>
      <c r="BT4" s="92"/>
    </row>
    <row r="5" spans="1:72" ht="12.75">
      <c r="A5" s="126">
        <v>113</v>
      </c>
      <c r="B5" s="127" t="s">
        <v>36</v>
      </c>
      <c r="C5" s="84">
        <f>SUM(E9,H7,N5,Q4,T4,W4,Z4)</f>
        <v>16324</v>
      </c>
      <c r="D5" s="41">
        <v>161</v>
      </c>
      <c r="E5" s="16">
        <v>1977</v>
      </c>
      <c r="F5" s="6">
        <f t="shared" si="0"/>
        <v>34983</v>
      </c>
      <c r="G5" s="12">
        <v>109</v>
      </c>
      <c r="H5" s="16">
        <v>8320</v>
      </c>
      <c r="I5" s="7">
        <f t="shared" si="1"/>
        <v>18864</v>
      </c>
      <c r="J5" s="12">
        <v>178</v>
      </c>
      <c r="K5" s="16">
        <v>1024</v>
      </c>
      <c r="L5" s="7">
        <f t="shared" si="2"/>
        <v>20510</v>
      </c>
      <c r="M5" s="12">
        <v>113</v>
      </c>
      <c r="N5" s="42">
        <v>4480</v>
      </c>
      <c r="O5" s="7">
        <f t="shared" si="3"/>
        <v>32640</v>
      </c>
      <c r="P5" s="97">
        <v>194</v>
      </c>
      <c r="Q5" s="6">
        <v>1184</v>
      </c>
      <c r="R5" s="7">
        <f t="shared" si="4"/>
        <v>19816</v>
      </c>
      <c r="S5" s="97">
        <v>109</v>
      </c>
      <c r="T5" s="42">
        <v>6400</v>
      </c>
      <c r="U5" s="43">
        <f t="shared" si="5"/>
        <v>25720</v>
      </c>
      <c r="V5" s="5">
        <v>109</v>
      </c>
      <c r="W5" s="6">
        <v>8512</v>
      </c>
      <c r="X5" s="7">
        <f t="shared" si="6"/>
        <v>13912</v>
      </c>
      <c r="Y5" s="86">
        <v>109</v>
      </c>
      <c r="Z5" s="16">
        <v>4752</v>
      </c>
      <c r="AA5" s="52">
        <f t="shared" si="7"/>
        <v>11620</v>
      </c>
      <c r="AB5" s="97">
        <v>178</v>
      </c>
      <c r="AC5" s="16">
        <v>1696</v>
      </c>
      <c r="AD5" s="7">
        <f t="shared" si="8"/>
        <v>28304</v>
      </c>
      <c r="AE5" s="97"/>
      <c r="AF5" s="16"/>
      <c r="AG5" s="7"/>
      <c r="AH5" s="41"/>
      <c r="AI5" s="16"/>
      <c r="AJ5" s="7"/>
      <c r="AK5" s="12">
        <v>147</v>
      </c>
      <c r="AL5" s="16">
        <v>2396</v>
      </c>
      <c r="AM5" s="93"/>
      <c r="AN5" s="97"/>
      <c r="AO5" s="16"/>
      <c r="AP5" s="7"/>
      <c r="AQ5" s="8"/>
      <c r="AR5" s="6"/>
      <c r="AS5" s="6"/>
      <c r="AT5" s="8"/>
      <c r="AU5" s="6"/>
      <c r="AV5" s="7"/>
      <c r="AW5" s="6"/>
      <c r="AX5" s="6"/>
      <c r="AY5" s="7"/>
      <c r="AZ5" s="86">
        <v>17</v>
      </c>
      <c r="BA5" s="16">
        <v>950</v>
      </c>
      <c r="BB5" s="6">
        <f t="shared" si="9"/>
        <v>25970</v>
      </c>
      <c r="BC5" s="66">
        <v>6</v>
      </c>
      <c r="BD5" s="16">
        <v>2484</v>
      </c>
      <c r="BE5" s="7">
        <f t="shared" si="10"/>
        <v>25768</v>
      </c>
      <c r="BF5" s="66">
        <v>6</v>
      </c>
      <c r="BG5" s="16">
        <v>1656</v>
      </c>
      <c r="BH5" s="7">
        <f t="shared" si="11"/>
        <v>27358</v>
      </c>
      <c r="BI5" s="99">
        <v>6</v>
      </c>
      <c r="BJ5" s="16">
        <v>950</v>
      </c>
      <c r="BK5" s="6">
        <f t="shared" si="12"/>
        <v>26980</v>
      </c>
      <c r="BL5" s="66">
        <v>83</v>
      </c>
      <c r="BM5" s="16">
        <v>3527.8</v>
      </c>
      <c r="BN5" s="7">
        <f t="shared" si="13"/>
        <v>21752.2</v>
      </c>
      <c r="BO5" s="99">
        <v>83</v>
      </c>
      <c r="BP5" s="16">
        <v>2216</v>
      </c>
      <c r="BQ5" s="93">
        <f t="shared" si="14"/>
        <v>26450</v>
      </c>
      <c r="BR5" s="99"/>
      <c r="BS5" s="16"/>
      <c r="BT5" s="93"/>
    </row>
    <row r="6" spans="1:72" ht="12.75">
      <c r="A6" s="128" t="s">
        <v>37</v>
      </c>
      <c r="B6" s="129" t="s">
        <v>38</v>
      </c>
      <c r="C6" s="84">
        <f>SUM(E24,H20,K19,N16,Q20,T11,W9,Z12,AC8)</f>
        <v>26130.4</v>
      </c>
      <c r="D6" s="41">
        <v>111</v>
      </c>
      <c r="E6" s="16">
        <v>2496</v>
      </c>
      <c r="F6" s="6">
        <f t="shared" si="0"/>
        <v>32487</v>
      </c>
      <c r="G6" s="12">
        <v>178</v>
      </c>
      <c r="H6" s="16">
        <v>2784</v>
      </c>
      <c r="I6" s="7">
        <f t="shared" si="1"/>
        <v>16080</v>
      </c>
      <c r="J6" s="41">
        <v>194</v>
      </c>
      <c r="K6" s="16">
        <v>640</v>
      </c>
      <c r="L6" s="7">
        <f t="shared" si="2"/>
        <v>19870</v>
      </c>
      <c r="M6" s="12">
        <v>50</v>
      </c>
      <c r="N6" s="42">
        <v>3912</v>
      </c>
      <c r="O6" s="7">
        <f t="shared" si="3"/>
        <v>28728</v>
      </c>
      <c r="P6" s="97">
        <v>50</v>
      </c>
      <c r="Q6" s="42">
        <v>1512</v>
      </c>
      <c r="R6" s="7">
        <f t="shared" si="4"/>
        <v>18304</v>
      </c>
      <c r="S6" s="97">
        <v>142</v>
      </c>
      <c r="T6" s="42">
        <v>520</v>
      </c>
      <c r="U6" s="43">
        <f t="shared" si="5"/>
        <v>25200</v>
      </c>
      <c r="V6" s="5">
        <v>178</v>
      </c>
      <c r="W6" s="6">
        <v>416</v>
      </c>
      <c r="X6" s="7">
        <f t="shared" si="6"/>
        <v>13496</v>
      </c>
      <c r="Y6" s="86">
        <v>178</v>
      </c>
      <c r="Z6" s="16">
        <v>1280</v>
      </c>
      <c r="AA6" s="52">
        <f t="shared" si="7"/>
        <v>10340</v>
      </c>
      <c r="AB6" s="97">
        <v>50</v>
      </c>
      <c r="AC6" s="16">
        <v>789.5</v>
      </c>
      <c r="AD6" s="7">
        <f t="shared" si="8"/>
        <v>27514.5</v>
      </c>
      <c r="AE6" s="97"/>
      <c r="AF6" s="16"/>
      <c r="AG6" s="7"/>
      <c r="AH6" s="41"/>
      <c r="AI6" s="16"/>
      <c r="AJ6" s="7"/>
      <c r="AK6" s="12"/>
      <c r="AL6" s="16"/>
      <c r="AM6" s="93"/>
      <c r="AN6" s="97"/>
      <c r="AO6" s="16"/>
      <c r="AP6" s="7"/>
      <c r="AQ6" s="8"/>
      <c r="AR6" s="6"/>
      <c r="AS6" s="6"/>
      <c r="AT6" s="8"/>
      <c r="AU6" s="6"/>
      <c r="AV6" s="7"/>
      <c r="AW6" s="6"/>
      <c r="AX6" s="6"/>
      <c r="AY6" s="7"/>
      <c r="AZ6" s="86">
        <v>49</v>
      </c>
      <c r="BA6" s="16">
        <v>8567.4</v>
      </c>
      <c r="BB6" s="105">
        <f t="shared" si="9"/>
        <v>17402.6</v>
      </c>
      <c r="BC6" s="66">
        <v>83</v>
      </c>
      <c r="BD6" s="16">
        <v>1231.2</v>
      </c>
      <c r="BE6" s="7">
        <f t="shared" si="10"/>
        <v>24536.8</v>
      </c>
      <c r="BF6" s="66">
        <v>17</v>
      </c>
      <c r="BG6" s="16">
        <v>1854</v>
      </c>
      <c r="BH6" s="7">
        <f t="shared" si="11"/>
        <v>25504</v>
      </c>
      <c r="BI6" s="99">
        <v>83</v>
      </c>
      <c r="BJ6" s="16">
        <v>2520</v>
      </c>
      <c r="BK6" s="6">
        <f t="shared" si="12"/>
        <v>24460</v>
      </c>
      <c r="BL6" s="66">
        <v>17</v>
      </c>
      <c r="BM6" s="16">
        <v>2200</v>
      </c>
      <c r="BN6" s="7">
        <f t="shared" si="13"/>
        <v>19552.2</v>
      </c>
      <c r="BO6" s="99">
        <v>223</v>
      </c>
      <c r="BP6" s="16">
        <v>7542</v>
      </c>
      <c r="BQ6" s="93">
        <f t="shared" si="14"/>
        <v>18908</v>
      </c>
      <c r="BR6" s="99"/>
      <c r="BS6" s="16"/>
      <c r="BT6" s="93"/>
    </row>
    <row r="7" spans="1:72" ht="12.75">
      <c r="A7" s="128">
        <v>161</v>
      </c>
      <c r="B7" s="129"/>
      <c r="C7" s="84">
        <f>SUM(E5,K4,Q8)</f>
        <v>3255</v>
      </c>
      <c r="D7" s="41">
        <v>109</v>
      </c>
      <c r="E7" s="16">
        <v>9028</v>
      </c>
      <c r="F7" s="6">
        <f t="shared" si="0"/>
        <v>23459</v>
      </c>
      <c r="G7" s="12">
        <v>113</v>
      </c>
      <c r="H7" s="16">
        <v>1920</v>
      </c>
      <c r="I7" s="7">
        <f t="shared" si="1"/>
        <v>14160</v>
      </c>
      <c r="J7" s="12">
        <v>50</v>
      </c>
      <c r="K7" s="16">
        <v>864</v>
      </c>
      <c r="L7" s="7">
        <f t="shared" si="2"/>
        <v>19006</v>
      </c>
      <c r="M7" s="12">
        <v>109</v>
      </c>
      <c r="N7" s="42">
        <v>5888</v>
      </c>
      <c r="O7" s="7">
        <f t="shared" si="3"/>
        <v>22840</v>
      </c>
      <c r="P7" s="97">
        <v>109</v>
      </c>
      <c r="Q7" s="42">
        <v>5504</v>
      </c>
      <c r="R7" s="7">
        <f t="shared" si="4"/>
        <v>12800</v>
      </c>
      <c r="S7" s="97">
        <v>14</v>
      </c>
      <c r="T7" s="42">
        <v>936</v>
      </c>
      <c r="U7" s="43">
        <f t="shared" si="5"/>
        <v>24264</v>
      </c>
      <c r="V7" s="5">
        <v>142</v>
      </c>
      <c r="W7" s="6">
        <v>728</v>
      </c>
      <c r="X7" s="7">
        <f t="shared" si="6"/>
        <v>12768</v>
      </c>
      <c r="Y7" s="86">
        <v>142</v>
      </c>
      <c r="Z7" s="16">
        <v>688</v>
      </c>
      <c r="AA7" s="52">
        <f t="shared" si="7"/>
        <v>9652</v>
      </c>
      <c r="AB7" s="97">
        <v>132</v>
      </c>
      <c r="AC7" s="16">
        <v>470.4</v>
      </c>
      <c r="AD7" s="7">
        <f t="shared" si="8"/>
        <v>27044.1</v>
      </c>
      <c r="AE7" s="97"/>
      <c r="AF7" s="16"/>
      <c r="AG7" s="7"/>
      <c r="AH7" s="41"/>
      <c r="AI7" s="16"/>
      <c r="AJ7" s="7"/>
      <c r="AK7" s="12"/>
      <c r="AL7" s="16"/>
      <c r="AM7" s="93"/>
      <c r="AN7" s="97"/>
      <c r="AO7" s="16"/>
      <c r="AP7" s="7"/>
      <c r="AQ7" s="8"/>
      <c r="AR7" s="6"/>
      <c r="AS7" s="6"/>
      <c r="AT7" s="8"/>
      <c r="AU7" s="6"/>
      <c r="AV7" s="7"/>
      <c r="AW7" s="6"/>
      <c r="AX7" s="6"/>
      <c r="AY7" s="7"/>
      <c r="AZ7" s="86">
        <v>87</v>
      </c>
      <c r="BA7" s="16">
        <v>5676.2</v>
      </c>
      <c r="BB7" s="105">
        <f t="shared" si="9"/>
        <v>11726.399999999998</v>
      </c>
      <c r="BC7" s="66">
        <v>17</v>
      </c>
      <c r="BD7" s="16">
        <v>1155</v>
      </c>
      <c r="BE7" s="7">
        <f t="shared" si="10"/>
        <v>23381.8</v>
      </c>
      <c r="BF7" s="66">
        <v>223</v>
      </c>
      <c r="BG7" s="16">
        <v>432</v>
      </c>
      <c r="BH7" s="7">
        <f t="shared" si="11"/>
        <v>25072</v>
      </c>
      <c r="BI7" s="99">
        <v>17</v>
      </c>
      <c r="BJ7" s="16">
        <v>2218</v>
      </c>
      <c r="BK7" s="6">
        <f t="shared" si="12"/>
        <v>22242</v>
      </c>
      <c r="BL7" s="66">
        <v>223</v>
      </c>
      <c r="BM7" s="16">
        <v>3996</v>
      </c>
      <c r="BN7" s="7">
        <f t="shared" si="13"/>
        <v>15556.2</v>
      </c>
      <c r="BO7" s="99">
        <v>49</v>
      </c>
      <c r="BP7" s="16">
        <v>10602</v>
      </c>
      <c r="BQ7" s="93">
        <f t="shared" si="14"/>
        <v>8306</v>
      </c>
      <c r="BR7" s="99"/>
      <c r="BS7" s="16"/>
      <c r="BT7" s="93"/>
    </row>
    <row r="8" spans="1:72" ht="12.75">
      <c r="A8" s="128" t="s">
        <v>39</v>
      </c>
      <c r="B8" s="129" t="s">
        <v>40</v>
      </c>
      <c r="C8" s="84">
        <f>SUM(E8,H6,K5,N4,Q11,W6,Z6,AC5)</f>
        <v>13776</v>
      </c>
      <c r="D8" s="41">
        <v>178</v>
      </c>
      <c r="E8" s="16">
        <v>2544</v>
      </c>
      <c r="F8" s="6">
        <f t="shared" si="0"/>
        <v>20915</v>
      </c>
      <c r="G8" s="12">
        <v>194</v>
      </c>
      <c r="H8" s="16">
        <v>240</v>
      </c>
      <c r="I8" s="7">
        <f t="shared" si="1"/>
        <v>13920</v>
      </c>
      <c r="J8" s="12">
        <v>109</v>
      </c>
      <c r="K8" s="16">
        <v>5856</v>
      </c>
      <c r="L8" s="7">
        <f t="shared" si="2"/>
        <v>13150</v>
      </c>
      <c r="M8" s="12">
        <v>142</v>
      </c>
      <c r="N8" s="42">
        <v>784</v>
      </c>
      <c r="O8" s="7">
        <f t="shared" si="3"/>
        <v>22056</v>
      </c>
      <c r="P8" s="97">
        <v>161</v>
      </c>
      <c r="Q8" s="42">
        <v>812</v>
      </c>
      <c r="R8" s="7">
        <f t="shared" si="4"/>
        <v>11988</v>
      </c>
      <c r="S8" s="97">
        <v>162</v>
      </c>
      <c r="T8" s="42">
        <v>952</v>
      </c>
      <c r="U8" s="43">
        <f t="shared" si="5"/>
        <v>23312</v>
      </c>
      <c r="V8" s="5">
        <v>162</v>
      </c>
      <c r="W8" s="6">
        <v>552</v>
      </c>
      <c r="X8" s="7">
        <f t="shared" si="6"/>
        <v>12216</v>
      </c>
      <c r="Y8" s="86">
        <v>215</v>
      </c>
      <c r="Z8" s="16">
        <v>192</v>
      </c>
      <c r="AA8" s="52">
        <f t="shared" si="7"/>
        <v>9460</v>
      </c>
      <c r="AB8" s="172">
        <v>155</v>
      </c>
      <c r="AC8" s="34">
        <v>1152</v>
      </c>
      <c r="AD8" s="7">
        <f t="shared" si="8"/>
        <v>25892.1</v>
      </c>
      <c r="AE8" s="97"/>
      <c r="AF8" s="40"/>
      <c r="AG8" s="7"/>
      <c r="AH8" s="41"/>
      <c r="AI8" s="16"/>
      <c r="AJ8" s="7"/>
      <c r="AK8" s="12"/>
      <c r="AL8" s="16"/>
      <c r="AM8" s="93"/>
      <c r="AN8" s="97"/>
      <c r="AO8" s="16"/>
      <c r="AP8" s="7"/>
      <c r="AQ8" s="8"/>
      <c r="AR8" s="6"/>
      <c r="AS8" s="6"/>
      <c r="AT8" s="8"/>
      <c r="AU8" s="6"/>
      <c r="AV8" s="7"/>
      <c r="AW8" s="6"/>
      <c r="AX8" s="6"/>
      <c r="AY8" s="7"/>
      <c r="AZ8" s="86">
        <v>72</v>
      </c>
      <c r="BA8" s="16">
        <v>796</v>
      </c>
      <c r="BB8" s="105">
        <f t="shared" si="9"/>
        <v>10930.399999999998</v>
      </c>
      <c r="BC8" s="66">
        <v>223</v>
      </c>
      <c r="BD8" s="16">
        <v>6274.8</v>
      </c>
      <c r="BE8" s="7">
        <f t="shared" si="10"/>
        <v>17107</v>
      </c>
      <c r="BF8" s="66">
        <v>49</v>
      </c>
      <c r="BG8" s="16">
        <v>5931.8</v>
      </c>
      <c r="BH8" s="7">
        <f t="shared" si="11"/>
        <v>19140.2</v>
      </c>
      <c r="BI8" s="99">
        <v>49</v>
      </c>
      <c r="BJ8" s="16">
        <v>7414</v>
      </c>
      <c r="BK8" s="6">
        <f t="shared" si="12"/>
        <v>14828</v>
      </c>
      <c r="BL8" s="66">
        <v>49</v>
      </c>
      <c r="BM8" s="16">
        <v>5456</v>
      </c>
      <c r="BN8" s="7">
        <f t="shared" si="13"/>
        <v>10100.2</v>
      </c>
      <c r="BO8" s="99">
        <v>14</v>
      </c>
      <c r="BP8" s="16">
        <v>1763</v>
      </c>
      <c r="BQ8" s="93">
        <f t="shared" si="14"/>
        <v>6543</v>
      </c>
      <c r="BR8" s="99"/>
      <c r="BS8" s="16"/>
      <c r="BT8" s="93"/>
    </row>
    <row r="9" spans="1:72" ht="12.75">
      <c r="A9" s="128">
        <v>111</v>
      </c>
      <c r="B9" s="129"/>
      <c r="C9" s="84">
        <f>SUM(A9:B9,E6,H4,K15,N10,Q14,T9,Z10)</f>
        <v>10991</v>
      </c>
      <c r="D9" s="41">
        <v>113</v>
      </c>
      <c r="E9" s="16">
        <v>3840</v>
      </c>
      <c r="F9" s="6">
        <f t="shared" si="0"/>
        <v>17075</v>
      </c>
      <c r="G9" s="12">
        <v>50</v>
      </c>
      <c r="H9" s="16">
        <v>1008</v>
      </c>
      <c r="I9" s="7">
        <f t="shared" si="1"/>
        <v>12912</v>
      </c>
      <c r="J9" s="12">
        <v>142</v>
      </c>
      <c r="K9" s="16">
        <v>512</v>
      </c>
      <c r="L9" s="7">
        <f t="shared" si="2"/>
        <v>12638</v>
      </c>
      <c r="M9" s="12">
        <v>180</v>
      </c>
      <c r="N9" s="42">
        <v>2048</v>
      </c>
      <c r="O9" s="7">
        <f t="shared" si="3"/>
        <v>20008</v>
      </c>
      <c r="P9" s="97">
        <v>142</v>
      </c>
      <c r="Q9" s="42">
        <v>144</v>
      </c>
      <c r="R9" s="7">
        <f t="shared" si="4"/>
        <v>11844</v>
      </c>
      <c r="S9" s="97">
        <v>111</v>
      </c>
      <c r="T9" s="42">
        <v>1176</v>
      </c>
      <c r="U9" s="43">
        <f t="shared" si="5"/>
        <v>22136</v>
      </c>
      <c r="V9" s="5">
        <v>155</v>
      </c>
      <c r="W9" s="6">
        <v>224</v>
      </c>
      <c r="X9" s="7">
        <f t="shared" si="6"/>
        <v>11992</v>
      </c>
      <c r="Y9" s="86">
        <v>162</v>
      </c>
      <c r="Z9" s="16">
        <v>308</v>
      </c>
      <c r="AA9" s="52">
        <f t="shared" si="7"/>
        <v>9152</v>
      </c>
      <c r="AB9" s="172">
        <v>222</v>
      </c>
      <c r="AC9" s="34">
        <v>768</v>
      </c>
      <c r="AD9" s="7">
        <f t="shared" si="8"/>
        <v>25124.1</v>
      </c>
      <c r="AE9" s="97"/>
      <c r="AF9" s="6"/>
      <c r="AG9" s="7"/>
      <c r="AH9" s="41"/>
      <c r="AI9" s="16"/>
      <c r="AJ9" s="7"/>
      <c r="AK9" s="12"/>
      <c r="AL9" s="16"/>
      <c r="AM9" s="93"/>
      <c r="AN9" s="97"/>
      <c r="AO9" s="16"/>
      <c r="AP9" s="7"/>
      <c r="AQ9" s="8"/>
      <c r="AR9" s="6"/>
      <c r="AS9" s="6"/>
      <c r="AT9" s="8"/>
      <c r="AU9" s="6"/>
      <c r="AV9" s="7"/>
      <c r="AW9" s="6"/>
      <c r="AX9" s="6"/>
      <c r="AY9" s="7"/>
      <c r="AZ9" s="86">
        <v>14</v>
      </c>
      <c r="BA9" s="16">
        <v>2413.6</v>
      </c>
      <c r="BB9" s="105">
        <f t="shared" si="9"/>
        <v>8516.799999999997</v>
      </c>
      <c r="BC9" s="66">
        <v>49</v>
      </c>
      <c r="BD9" s="16">
        <v>7614</v>
      </c>
      <c r="BE9" s="7">
        <f t="shared" si="10"/>
        <v>9493</v>
      </c>
      <c r="BF9" s="66">
        <v>87</v>
      </c>
      <c r="BG9" s="16">
        <v>3291.2</v>
      </c>
      <c r="BH9" s="7">
        <f t="shared" si="11"/>
        <v>15849</v>
      </c>
      <c r="BI9" s="99">
        <v>87</v>
      </c>
      <c r="BJ9" s="16">
        <v>832</v>
      </c>
      <c r="BK9" s="6">
        <f t="shared" si="12"/>
        <v>13996</v>
      </c>
      <c r="BL9" s="66">
        <v>87</v>
      </c>
      <c r="BM9" s="16">
        <v>4360.8</v>
      </c>
      <c r="BN9" s="7">
        <f t="shared" si="13"/>
        <v>5739.400000000001</v>
      </c>
      <c r="BO9" s="99"/>
      <c r="BP9" s="16"/>
      <c r="BQ9" s="93">
        <f t="shared" si="14"/>
        <v>6543</v>
      </c>
      <c r="BR9" s="99"/>
      <c r="BS9" s="16"/>
      <c r="BT9" s="93"/>
    </row>
    <row r="10" spans="1:72" ht="12.75">
      <c r="A10" s="126">
        <v>142</v>
      </c>
      <c r="B10" s="127"/>
      <c r="C10" s="84">
        <f>SUM(E12,H10,K9,N8,Q9,T6,W7,Z7)</f>
        <v>5080</v>
      </c>
      <c r="D10" s="41">
        <v>194</v>
      </c>
      <c r="E10" s="16">
        <v>192</v>
      </c>
      <c r="F10" s="6">
        <f t="shared" si="0"/>
        <v>16883</v>
      </c>
      <c r="G10" s="12">
        <v>142</v>
      </c>
      <c r="H10" s="16">
        <v>784</v>
      </c>
      <c r="I10" s="7">
        <f t="shared" si="1"/>
        <v>12128</v>
      </c>
      <c r="J10" s="12">
        <v>180</v>
      </c>
      <c r="K10" s="16">
        <v>192</v>
      </c>
      <c r="L10" s="7">
        <f t="shared" si="2"/>
        <v>12446</v>
      </c>
      <c r="M10" s="12">
        <v>111</v>
      </c>
      <c r="N10" s="42">
        <v>1384</v>
      </c>
      <c r="O10" s="7">
        <f t="shared" si="3"/>
        <v>18624</v>
      </c>
      <c r="P10" s="97">
        <v>180</v>
      </c>
      <c r="Q10" s="42">
        <v>576</v>
      </c>
      <c r="R10" s="7">
        <f t="shared" si="4"/>
        <v>11268</v>
      </c>
      <c r="S10" s="97">
        <v>132</v>
      </c>
      <c r="T10" s="42">
        <v>371.2</v>
      </c>
      <c r="U10" s="43">
        <f t="shared" si="5"/>
        <v>21764.8</v>
      </c>
      <c r="V10" s="5">
        <v>219</v>
      </c>
      <c r="W10" s="6">
        <v>192</v>
      </c>
      <c r="X10" s="7">
        <f t="shared" si="6"/>
        <v>11800</v>
      </c>
      <c r="Y10" s="86">
        <v>111</v>
      </c>
      <c r="Z10" s="16">
        <v>1104</v>
      </c>
      <c r="AA10" s="52">
        <f t="shared" si="7"/>
        <v>8048</v>
      </c>
      <c r="AB10" s="97"/>
      <c r="AC10" s="16"/>
      <c r="AD10" s="7">
        <f t="shared" si="8"/>
        <v>25124.1</v>
      </c>
      <c r="AE10" s="97"/>
      <c r="AF10" s="6"/>
      <c r="AG10" s="7"/>
      <c r="AH10" s="12"/>
      <c r="AI10" s="40"/>
      <c r="AJ10" s="7"/>
      <c r="AK10" s="12"/>
      <c r="AL10" s="16"/>
      <c r="AM10" s="93"/>
      <c r="AN10" s="97"/>
      <c r="AO10" s="16"/>
      <c r="AP10" s="7"/>
      <c r="AQ10" s="8"/>
      <c r="AR10" s="6"/>
      <c r="AS10" s="6"/>
      <c r="AT10" s="8"/>
      <c r="AU10" s="6"/>
      <c r="AV10" s="7"/>
      <c r="AW10" s="6"/>
      <c r="AX10" s="6"/>
      <c r="AY10" s="7"/>
      <c r="AZ10" s="86"/>
      <c r="BA10" s="61"/>
      <c r="BB10" s="105">
        <f t="shared" si="9"/>
        <v>8516.799999999997</v>
      </c>
      <c r="BC10" s="66">
        <v>87</v>
      </c>
      <c r="BD10" s="16">
        <v>9117.8</v>
      </c>
      <c r="BE10" s="7">
        <f t="shared" si="10"/>
        <v>375.2000000000007</v>
      </c>
      <c r="BF10" s="66">
        <v>14</v>
      </c>
      <c r="BG10" s="16">
        <v>6637</v>
      </c>
      <c r="BH10" s="7">
        <f t="shared" si="11"/>
        <v>9212</v>
      </c>
      <c r="BI10" s="99">
        <v>14</v>
      </c>
      <c r="BJ10" s="16">
        <v>2451</v>
      </c>
      <c r="BK10" s="6">
        <f t="shared" si="12"/>
        <v>11545</v>
      </c>
      <c r="BL10" s="66">
        <v>72</v>
      </c>
      <c r="BM10" s="16">
        <v>1602</v>
      </c>
      <c r="BN10" s="7">
        <f t="shared" si="13"/>
        <v>4137.400000000001</v>
      </c>
      <c r="BO10" s="99"/>
      <c r="BP10" s="16"/>
      <c r="BQ10" s="93">
        <f t="shared" si="14"/>
        <v>6543</v>
      </c>
      <c r="BR10" s="99"/>
      <c r="BS10" s="16"/>
      <c r="BT10" s="93"/>
    </row>
    <row r="11" spans="1:72" ht="12.75">
      <c r="A11" s="126">
        <v>194</v>
      </c>
      <c r="B11" s="127"/>
      <c r="C11" s="84">
        <f>SUM(E10,H8,K6,Q5,T15,W12,Z15)</f>
        <v>4436</v>
      </c>
      <c r="D11" s="41">
        <v>50</v>
      </c>
      <c r="E11" s="16">
        <v>1008.5</v>
      </c>
      <c r="F11" s="6">
        <f t="shared" si="0"/>
        <v>15874.5</v>
      </c>
      <c r="G11" s="12">
        <v>180</v>
      </c>
      <c r="H11" s="16">
        <v>572</v>
      </c>
      <c r="I11" s="7">
        <f t="shared" si="1"/>
        <v>11556</v>
      </c>
      <c r="J11" s="12">
        <v>225</v>
      </c>
      <c r="K11" s="16">
        <v>712</v>
      </c>
      <c r="L11" s="7">
        <f t="shared" si="2"/>
        <v>11734</v>
      </c>
      <c r="M11" s="12">
        <v>132</v>
      </c>
      <c r="N11" s="42">
        <v>1011.2</v>
      </c>
      <c r="O11" s="7">
        <f t="shared" si="3"/>
        <v>17612.8</v>
      </c>
      <c r="P11" s="97">
        <v>178</v>
      </c>
      <c r="Q11" s="42">
        <v>1152</v>
      </c>
      <c r="R11" s="7">
        <f t="shared" si="4"/>
        <v>10116</v>
      </c>
      <c r="S11" s="97">
        <v>155</v>
      </c>
      <c r="T11" s="42">
        <v>768</v>
      </c>
      <c r="U11" s="43">
        <f t="shared" si="5"/>
        <v>20996.8</v>
      </c>
      <c r="V11" s="5">
        <v>50</v>
      </c>
      <c r="W11" s="6">
        <v>1888</v>
      </c>
      <c r="X11" s="7">
        <f t="shared" si="6"/>
        <v>9912</v>
      </c>
      <c r="Y11" s="86">
        <v>132</v>
      </c>
      <c r="Z11" s="16">
        <v>284.8</v>
      </c>
      <c r="AA11" s="52">
        <f t="shared" si="7"/>
        <v>7763.2</v>
      </c>
      <c r="AB11" s="97"/>
      <c r="AC11" s="16"/>
      <c r="AD11" s="7">
        <f t="shared" si="8"/>
        <v>25124.1</v>
      </c>
      <c r="AE11" s="97"/>
      <c r="AF11" s="6"/>
      <c r="AG11" s="7"/>
      <c r="AH11" s="12"/>
      <c r="AI11" s="6"/>
      <c r="AJ11" s="7"/>
      <c r="AK11" s="12"/>
      <c r="AL11" s="40"/>
      <c r="AM11" s="93"/>
      <c r="AN11" s="97"/>
      <c r="AO11" s="61"/>
      <c r="AP11" s="7"/>
      <c r="AQ11" s="8"/>
      <c r="AR11" s="6"/>
      <c r="AS11" s="6"/>
      <c r="AT11" s="8"/>
      <c r="AU11" s="6"/>
      <c r="AV11" s="7"/>
      <c r="AW11" s="6"/>
      <c r="AX11" s="6"/>
      <c r="AY11" s="7"/>
      <c r="AZ11" s="86"/>
      <c r="BA11" s="61"/>
      <c r="BB11" s="105">
        <f t="shared" si="9"/>
        <v>8516.799999999997</v>
      </c>
      <c r="BC11" s="66">
        <v>72</v>
      </c>
      <c r="BD11" s="16">
        <v>2355.2</v>
      </c>
      <c r="BE11" s="7">
        <f t="shared" si="10"/>
        <v>-1979.999999999999</v>
      </c>
      <c r="BF11" s="66"/>
      <c r="BG11" s="16"/>
      <c r="BH11" s="7">
        <f t="shared" si="11"/>
        <v>9212</v>
      </c>
      <c r="BI11" s="99"/>
      <c r="BJ11" s="16"/>
      <c r="BK11" s="6">
        <f t="shared" si="12"/>
        <v>11545</v>
      </c>
      <c r="BL11" s="66">
        <v>14</v>
      </c>
      <c r="BM11" s="16">
        <v>4560</v>
      </c>
      <c r="BN11" s="7">
        <f t="shared" si="13"/>
        <v>-422.59999999999945</v>
      </c>
      <c r="BO11" s="99"/>
      <c r="BP11" s="16"/>
      <c r="BQ11" s="93">
        <f t="shared" si="14"/>
        <v>6543</v>
      </c>
      <c r="BR11" s="99"/>
      <c r="BS11" s="16"/>
      <c r="BT11" s="93"/>
    </row>
    <row r="12" spans="1:72" ht="12.75">
      <c r="A12" s="126" t="s">
        <v>52</v>
      </c>
      <c r="B12" s="127" t="s">
        <v>41</v>
      </c>
      <c r="C12" s="84">
        <f>SUM(E11,H9,K7,N6,Q6,T13,W11,Z13,AC6)</f>
        <v>14966.4</v>
      </c>
      <c r="D12" s="41">
        <v>142</v>
      </c>
      <c r="E12" s="16">
        <v>920</v>
      </c>
      <c r="F12" s="6">
        <f t="shared" si="0"/>
        <v>14954.5</v>
      </c>
      <c r="G12" s="12">
        <v>14</v>
      </c>
      <c r="H12" s="16">
        <v>592</v>
      </c>
      <c r="I12" s="7">
        <f t="shared" si="1"/>
        <v>10964</v>
      </c>
      <c r="J12" s="12">
        <v>14</v>
      </c>
      <c r="K12" s="16">
        <v>156</v>
      </c>
      <c r="L12" s="7">
        <f t="shared" si="2"/>
        <v>11578</v>
      </c>
      <c r="M12" s="12">
        <v>219</v>
      </c>
      <c r="N12" s="42">
        <v>1380</v>
      </c>
      <c r="O12" s="7">
        <f t="shared" si="3"/>
        <v>16232.8</v>
      </c>
      <c r="P12" s="97">
        <v>215</v>
      </c>
      <c r="Q12" s="42">
        <v>608</v>
      </c>
      <c r="R12" s="7">
        <f t="shared" si="4"/>
        <v>9508</v>
      </c>
      <c r="S12" s="97">
        <v>219</v>
      </c>
      <c r="T12" s="42">
        <v>109.6</v>
      </c>
      <c r="U12" s="43">
        <f t="shared" si="5"/>
        <v>20887.2</v>
      </c>
      <c r="V12" s="5">
        <v>194</v>
      </c>
      <c r="W12" s="6">
        <v>260</v>
      </c>
      <c r="X12" s="7">
        <f t="shared" si="6"/>
        <v>9652</v>
      </c>
      <c r="Y12" s="86">
        <v>155</v>
      </c>
      <c r="Z12" s="16">
        <v>4240</v>
      </c>
      <c r="AA12" s="52">
        <f t="shared" si="7"/>
        <v>3523.2</v>
      </c>
      <c r="AB12" s="97"/>
      <c r="AC12" s="6"/>
      <c r="AD12" s="7">
        <f t="shared" si="8"/>
        <v>25124.1</v>
      </c>
      <c r="AE12" s="97"/>
      <c r="AF12" s="6"/>
      <c r="AG12" s="7"/>
      <c r="AH12" s="12"/>
      <c r="AI12" s="6"/>
      <c r="AJ12" s="7"/>
      <c r="AK12" s="8"/>
      <c r="AL12" s="6"/>
      <c r="AM12" s="93"/>
      <c r="AN12" s="97"/>
      <c r="AO12" s="16"/>
      <c r="AP12" s="7"/>
      <c r="AQ12" s="8"/>
      <c r="AR12" s="6"/>
      <c r="AS12" s="6"/>
      <c r="AT12" s="8"/>
      <c r="AU12" s="6"/>
      <c r="AV12" s="7"/>
      <c r="AW12" s="6"/>
      <c r="AX12" s="6"/>
      <c r="AY12" s="7"/>
      <c r="AZ12" s="86"/>
      <c r="BA12" s="16"/>
      <c r="BB12" s="105">
        <f t="shared" si="9"/>
        <v>8516.799999999997</v>
      </c>
      <c r="BC12" s="66"/>
      <c r="BD12" s="16"/>
      <c r="BE12" s="7">
        <f t="shared" si="10"/>
        <v>-1979.999999999999</v>
      </c>
      <c r="BF12" s="66"/>
      <c r="BG12" s="16"/>
      <c r="BH12" s="7">
        <f t="shared" si="11"/>
        <v>9212</v>
      </c>
      <c r="BI12" s="99"/>
      <c r="BJ12" s="16"/>
      <c r="BK12" s="6">
        <f t="shared" si="12"/>
        <v>11545</v>
      </c>
      <c r="BL12" s="66"/>
      <c r="BM12" s="16"/>
      <c r="BN12" s="7">
        <f t="shared" si="13"/>
        <v>-422.59999999999945</v>
      </c>
      <c r="BO12" s="99"/>
      <c r="BP12" s="16"/>
      <c r="BQ12" s="93">
        <f t="shared" si="14"/>
        <v>6543</v>
      </c>
      <c r="BR12" s="99"/>
      <c r="BS12" s="16"/>
      <c r="BT12" s="93"/>
    </row>
    <row r="13" spans="1:72" ht="12.75">
      <c r="A13" s="126">
        <v>180</v>
      </c>
      <c r="B13" s="127"/>
      <c r="C13" s="84">
        <f>SUM(E13,H11,K10,N9,Q10)</f>
        <v>4444</v>
      </c>
      <c r="D13" s="41">
        <v>180</v>
      </c>
      <c r="E13" s="16">
        <v>1056</v>
      </c>
      <c r="F13" s="6">
        <f t="shared" si="0"/>
        <v>13898.5</v>
      </c>
      <c r="G13" s="12">
        <v>162</v>
      </c>
      <c r="H13" s="16">
        <v>896</v>
      </c>
      <c r="I13" s="7">
        <f t="shared" si="1"/>
        <v>10068</v>
      </c>
      <c r="J13" s="12">
        <v>215</v>
      </c>
      <c r="K13" s="16">
        <v>256</v>
      </c>
      <c r="L13" s="7">
        <f t="shared" si="2"/>
        <v>11322</v>
      </c>
      <c r="M13" s="12">
        <v>133</v>
      </c>
      <c r="N13" s="42">
        <v>2304</v>
      </c>
      <c r="O13" s="7">
        <f t="shared" si="3"/>
        <v>13928.8</v>
      </c>
      <c r="P13" s="97">
        <v>162</v>
      </c>
      <c r="Q13" s="42">
        <v>968</v>
      </c>
      <c r="R13" s="7">
        <f t="shared" si="4"/>
        <v>8540</v>
      </c>
      <c r="S13" s="97">
        <v>50</v>
      </c>
      <c r="T13" s="42">
        <v>3012.4</v>
      </c>
      <c r="U13" s="43">
        <f t="shared" si="5"/>
        <v>17874.8</v>
      </c>
      <c r="V13" s="5">
        <v>133</v>
      </c>
      <c r="W13" s="6">
        <v>720</v>
      </c>
      <c r="X13" s="7">
        <f t="shared" si="6"/>
        <v>8932</v>
      </c>
      <c r="Y13" s="86">
        <v>50</v>
      </c>
      <c r="Z13" s="16">
        <v>972</v>
      </c>
      <c r="AA13" s="52">
        <f t="shared" si="7"/>
        <v>2551.2</v>
      </c>
      <c r="AB13" s="97"/>
      <c r="AC13" s="6"/>
      <c r="AD13" s="7">
        <f t="shared" si="8"/>
        <v>25124.1</v>
      </c>
      <c r="AE13" s="97"/>
      <c r="AF13" s="6"/>
      <c r="AG13" s="7"/>
      <c r="AH13" s="12"/>
      <c r="AI13" s="6"/>
      <c r="AJ13" s="7"/>
      <c r="AK13" s="8"/>
      <c r="AL13" s="6"/>
      <c r="AM13" s="93"/>
      <c r="AN13" s="97"/>
      <c r="AO13" s="16"/>
      <c r="AP13" s="7"/>
      <c r="AQ13" s="8"/>
      <c r="AR13" s="6"/>
      <c r="AS13" s="6"/>
      <c r="AT13" s="8"/>
      <c r="AU13" s="6"/>
      <c r="AV13" s="7"/>
      <c r="AW13" s="6"/>
      <c r="AX13" s="6"/>
      <c r="AY13" s="7"/>
      <c r="AZ13" s="86"/>
      <c r="BA13" s="16"/>
      <c r="BB13" s="105">
        <f t="shared" si="9"/>
        <v>8516.799999999997</v>
      </c>
      <c r="BC13" s="66"/>
      <c r="BD13" s="16"/>
      <c r="BE13" s="7">
        <f t="shared" si="10"/>
        <v>-1979.999999999999</v>
      </c>
      <c r="BF13" s="66"/>
      <c r="BG13" s="16"/>
      <c r="BH13" s="7">
        <f t="shared" si="11"/>
        <v>9212</v>
      </c>
      <c r="BI13" s="99"/>
      <c r="BJ13" s="16"/>
      <c r="BK13" s="6">
        <f t="shared" si="12"/>
        <v>11545</v>
      </c>
      <c r="BL13" s="66"/>
      <c r="BM13" s="16"/>
      <c r="BN13" s="7">
        <f t="shared" si="13"/>
        <v>-422.59999999999945</v>
      </c>
      <c r="BO13" s="99"/>
      <c r="BP13" s="16"/>
      <c r="BQ13" s="93">
        <f t="shared" si="14"/>
        <v>6543</v>
      </c>
      <c r="BR13" s="99"/>
      <c r="BS13" s="16"/>
      <c r="BT13" s="93"/>
    </row>
    <row r="14" spans="1:72" ht="12.75">
      <c r="A14" s="128">
        <v>166</v>
      </c>
      <c r="B14" s="127"/>
      <c r="C14" s="84">
        <f>SUM(E23,H19,Q19,T19,W15,Z19)</f>
        <v>2454.4</v>
      </c>
      <c r="D14" s="41">
        <v>225</v>
      </c>
      <c r="E14" s="16">
        <v>1024</v>
      </c>
      <c r="F14" s="6">
        <f t="shared" si="0"/>
        <v>12874.5</v>
      </c>
      <c r="G14" s="12">
        <v>132</v>
      </c>
      <c r="H14" s="16">
        <v>576</v>
      </c>
      <c r="I14" s="7">
        <f t="shared" si="1"/>
        <v>9492</v>
      </c>
      <c r="J14" s="12">
        <v>162</v>
      </c>
      <c r="K14" s="16">
        <v>96</v>
      </c>
      <c r="L14" s="7">
        <f t="shared" si="2"/>
        <v>11226</v>
      </c>
      <c r="M14" s="12">
        <v>123</v>
      </c>
      <c r="N14" s="42">
        <v>832</v>
      </c>
      <c r="O14" s="7">
        <f t="shared" si="3"/>
        <v>13096.8</v>
      </c>
      <c r="P14" s="97">
        <v>111</v>
      </c>
      <c r="Q14" s="42">
        <v>912</v>
      </c>
      <c r="R14" s="7">
        <f t="shared" si="4"/>
        <v>7628</v>
      </c>
      <c r="S14" s="97">
        <v>41</v>
      </c>
      <c r="T14" s="42">
        <v>1008</v>
      </c>
      <c r="U14" s="43">
        <f t="shared" si="5"/>
        <v>16866.8</v>
      </c>
      <c r="V14" s="5">
        <v>123</v>
      </c>
      <c r="W14" s="6">
        <v>1286</v>
      </c>
      <c r="X14" s="7">
        <f t="shared" si="6"/>
        <v>7646</v>
      </c>
      <c r="Y14" s="86">
        <v>41</v>
      </c>
      <c r="Z14" s="16">
        <v>1224</v>
      </c>
      <c r="AA14" s="52">
        <f t="shared" si="7"/>
        <v>1327.1999999999998</v>
      </c>
      <c r="AB14" s="97"/>
      <c r="AC14" s="6"/>
      <c r="AD14" s="7">
        <f t="shared" si="8"/>
        <v>25124.1</v>
      </c>
      <c r="AE14" s="97"/>
      <c r="AF14" s="6"/>
      <c r="AG14" s="7"/>
      <c r="AH14" s="12"/>
      <c r="AI14" s="6"/>
      <c r="AJ14" s="7"/>
      <c r="AK14" s="8"/>
      <c r="AL14" s="6"/>
      <c r="AM14" s="93"/>
      <c r="AN14" s="97"/>
      <c r="AO14" s="16"/>
      <c r="AP14" s="7"/>
      <c r="AQ14" s="8"/>
      <c r="AR14" s="6"/>
      <c r="AS14" s="6"/>
      <c r="AT14" s="8"/>
      <c r="AU14" s="6"/>
      <c r="AV14" s="7"/>
      <c r="AW14" s="6"/>
      <c r="AX14" s="6"/>
      <c r="AY14" s="7"/>
      <c r="AZ14" s="86"/>
      <c r="BA14" s="16"/>
      <c r="BB14" s="105">
        <f t="shared" si="9"/>
        <v>8516.799999999997</v>
      </c>
      <c r="BC14" s="66"/>
      <c r="BD14" s="16"/>
      <c r="BE14" s="7">
        <f t="shared" si="10"/>
        <v>-1979.999999999999</v>
      </c>
      <c r="BF14" s="66"/>
      <c r="BG14" s="16"/>
      <c r="BH14" s="7">
        <f t="shared" si="11"/>
        <v>9212</v>
      </c>
      <c r="BI14" s="99"/>
      <c r="BJ14" s="16"/>
      <c r="BK14" s="6">
        <f t="shared" si="12"/>
        <v>11545</v>
      </c>
      <c r="BL14" s="66"/>
      <c r="BM14" s="16"/>
      <c r="BN14" s="7">
        <f t="shared" si="13"/>
        <v>-422.59999999999945</v>
      </c>
      <c r="BO14" s="99"/>
      <c r="BP14" s="16"/>
      <c r="BQ14" s="93">
        <f t="shared" si="14"/>
        <v>6543</v>
      </c>
      <c r="BR14" s="99"/>
      <c r="BS14" s="16"/>
      <c r="BT14" s="93"/>
    </row>
    <row r="15" spans="1:72" ht="12.75">
      <c r="A15" s="126">
        <v>162</v>
      </c>
      <c r="B15" s="127"/>
      <c r="C15" s="84">
        <f>SUM(E17,H13,K14,T8,Q13,Z9)</f>
        <v>4852</v>
      </c>
      <c r="D15" s="41">
        <v>14</v>
      </c>
      <c r="E15" s="16">
        <v>536</v>
      </c>
      <c r="F15" s="6">
        <f t="shared" si="0"/>
        <v>12338.5</v>
      </c>
      <c r="G15" s="41">
        <v>219</v>
      </c>
      <c r="H15" s="16">
        <v>620</v>
      </c>
      <c r="I15" s="7">
        <f t="shared" si="1"/>
        <v>8872</v>
      </c>
      <c r="J15" s="12">
        <v>111</v>
      </c>
      <c r="K15" s="16">
        <v>992</v>
      </c>
      <c r="L15" s="7">
        <f t="shared" si="2"/>
        <v>10234</v>
      </c>
      <c r="M15" s="12">
        <v>147</v>
      </c>
      <c r="N15" s="42">
        <v>1616</v>
      </c>
      <c r="O15" s="7">
        <f t="shared" si="3"/>
        <v>11480.8</v>
      </c>
      <c r="P15" s="97">
        <v>219</v>
      </c>
      <c r="Q15" s="42">
        <v>313.6</v>
      </c>
      <c r="R15" s="7">
        <f t="shared" si="4"/>
        <v>7314.4</v>
      </c>
      <c r="S15" s="97">
        <v>194</v>
      </c>
      <c r="T15" s="42">
        <v>1600</v>
      </c>
      <c r="U15" s="43">
        <f t="shared" si="5"/>
        <v>15266.8</v>
      </c>
      <c r="V15" s="174">
        <v>166</v>
      </c>
      <c r="W15" s="34">
        <v>656</v>
      </c>
      <c r="X15" s="7">
        <f t="shared" si="6"/>
        <v>6990</v>
      </c>
      <c r="Y15" s="86">
        <v>194</v>
      </c>
      <c r="Z15" s="16">
        <v>320</v>
      </c>
      <c r="AA15" s="52">
        <f t="shared" si="7"/>
        <v>1007.1999999999998</v>
      </c>
      <c r="AB15" s="97"/>
      <c r="AC15" s="6"/>
      <c r="AD15" s="7">
        <f t="shared" si="8"/>
        <v>25124.1</v>
      </c>
      <c r="AE15" s="97"/>
      <c r="AF15" s="6"/>
      <c r="AG15" s="7"/>
      <c r="AH15" s="12"/>
      <c r="AI15" s="6"/>
      <c r="AJ15" s="7"/>
      <c r="AK15" s="8"/>
      <c r="AL15" s="6"/>
      <c r="AM15" s="93"/>
      <c r="AN15" s="97"/>
      <c r="AO15" s="6"/>
      <c r="AP15" s="7"/>
      <c r="AQ15" s="8"/>
      <c r="AR15" s="6"/>
      <c r="AS15" s="6"/>
      <c r="AT15" s="8"/>
      <c r="AU15" s="6"/>
      <c r="AV15" s="7"/>
      <c r="AW15" s="6"/>
      <c r="AX15" s="6"/>
      <c r="AY15" s="7"/>
      <c r="AZ15" s="86"/>
      <c r="BA15" s="16"/>
      <c r="BB15" s="105">
        <f t="shared" si="9"/>
        <v>8516.799999999997</v>
      </c>
      <c r="BC15" s="66"/>
      <c r="BD15" s="16"/>
      <c r="BE15" s="7">
        <f t="shared" si="10"/>
        <v>-1979.999999999999</v>
      </c>
      <c r="BF15" s="66"/>
      <c r="BG15" s="16"/>
      <c r="BH15" s="7">
        <f t="shared" si="11"/>
        <v>9212</v>
      </c>
      <c r="BI15" s="99"/>
      <c r="BJ15" s="16"/>
      <c r="BK15" s="6">
        <f t="shared" si="12"/>
        <v>11545</v>
      </c>
      <c r="BL15" s="66"/>
      <c r="BM15" s="16"/>
      <c r="BN15" s="7">
        <f t="shared" si="13"/>
        <v>-422.59999999999945</v>
      </c>
      <c r="BO15" s="99"/>
      <c r="BP15" s="16"/>
      <c r="BQ15" s="93">
        <f t="shared" si="14"/>
        <v>6543</v>
      </c>
      <c r="BR15" s="99"/>
      <c r="BS15" s="16"/>
      <c r="BT15" s="93"/>
    </row>
    <row r="16" spans="1:72" ht="12.75">
      <c r="A16" s="128">
        <v>126</v>
      </c>
      <c r="B16" s="129" t="s">
        <v>42</v>
      </c>
      <c r="C16" s="84">
        <f>SUM(E26,H22,N17,Q22,T21,W17,Z20)</f>
        <v>11132</v>
      </c>
      <c r="D16" s="41">
        <v>215</v>
      </c>
      <c r="E16" s="16">
        <v>2247</v>
      </c>
      <c r="F16" s="6">
        <f t="shared" si="0"/>
        <v>10091.5</v>
      </c>
      <c r="G16" s="12">
        <v>133</v>
      </c>
      <c r="H16" s="16">
        <v>960</v>
      </c>
      <c r="I16" s="7">
        <f t="shared" si="1"/>
        <v>7912</v>
      </c>
      <c r="J16" s="12">
        <v>219</v>
      </c>
      <c r="K16" s="16">
        <v>72</v>
      </c>
      <c r="L16" s="7">
        <f t="shared" si="2"/>
        <v>10162</v>
      </c>
      <c r="M16" s="171">
        <v>155</v>
      </c>
      <c r="N16" s="173">
        <v>2432</v>
      </c>
      <c r="O16" s="7">
        <f t="shared" si="3"/>
        <v>9048.8</v>
      </c>
      <c r="P16" s="97">
        <v>133</v>
      </c>
      <c r="Q16" s="42">
        <v>960</v>
      </c>
      <c r="R16" s="7">
        <f t="shared" si="4"/>
        <v>6354.4</v>
      </c>
      <c r="S16" s="97">
        <v>133</v>
      </c>
      <c r="T16" s="42">
        <v>1440</v>
      </c>
      <c r="U16" s="43">
        <f t="shared" si="5"/>
        <v>13826.8</v>
      </c>
      <c r="V16" s="174">
        <v>222</v>
      </c>
      <c r="W16" s="34">
        <v>736</v>
      </c>
      <c r="X16" s="7">
        <f t="shared" si="6"/>
        <v>6254</v>
      </c>
      <c r="Y16" s="86">
        <v>133</v>
      </c>
      <c r="Z16" s="16">
        <v>384</v>
      </c>
      <c r="AA16" s="52">
        <f t="shared" si="7"/>
        <v>623.1999999999998</v>
      </c>
      <c r="AB16" s="97"/>
      <c r="AC16" s="6"/>
      <c r="AD16" s="7">
        <f t="shared" si="8"/>
        <v>25124.1</v>
      </c>
      <c r="AE16" s="97"/>
      <c r="AF16" s="6"/>
      <c r="AG16" s="7"/>
      <c r="AH16" s="12"/>
      <c r="AI16" s="6"/>
      <c r="AJ16" s="7"/>
      <c r="AK16" s="8"/>
      <c r="AL16" s="6"/>
      <c r="AM16" s="93"/>
      <c r="AN16" s="97"/>
      <c r="AO16" s="6"/>
      <c r="AP16" s="7"/>
      <c r="AQ16" s="8"/>
      <c r="AR16" s="6"/>
      <c r="AS16" s="6"/>
      <c r="AT16" s="8"/>
      <c r="AU16" s="6"/>
      <c r="AV16" s="7"/>
      <c r="AW16" s="6"/>
      <c r="AX16" s="6"/>
      <c r="AY16" s="7"/>
      <c r="AZ16" s="86"/>
      <c r="BA16" s="16"/>
      <c r="BB16" s="105">
        <f t="shared" si="9"/>
        <v>8516.799999999997</v>
      </c>
      <c r="BC16" s="66"/>
      <c r="BD16" s="16"/>
      <c r="BE16" s="7">
        <f t="shared" si="10"/>
        <v>-1979.999999999999</v>
      </c>
      <c r="BF16" s="66"/>
      <c r="BG16" s="16"/>
      <c r="BH16" s="7">
        <f t="shared" si="11"/>
        <v>9212</v>
      </c>
      <c r="BI16" s="99"/>
      <c r="BJ16" s="16"/>
      <c r="BK16" s="6">
        <f t="shared" si="12"/>
        <v>11545</v>
      </c>
      <c r="BL16" s="66"/>
      <c r="BM16" s="16"/>
      <c r="BN16" s="7">
        <f t="shared" si="13"/>
        <v>-422.59999999999945</v>
      </c>
      <c r="BO16" s="99"/>
      <c r="BP16" s="16"/>
      <c r="BQ16" s="93">
        <f t="shared" si="14"/>
        <v>6543</v>
      </c>
      <c r="BR16" s="99"/>
      <c r="BS16" s="16"/>
      <c r="BT16" s="93"/>
    </row>
    <row r="17" spans="1:72" ht="12.75">
      <c r="A17" s="126" t="s">
        <v>43</v>
      </c>
      <c r="B17" s="127" t="s">
        <v>44</v>
      </c>
      <c r="C17" s="84">
        <f>SUM(E21,H17,K17,N14,Q17,T17,W14,Z17,AL4)</f>
        <v>10565</v>
      </c>
      <c r="D17" s="41">
        <v>162</v>
      </c>
      <c r="E17" s="16">
        <v>1632</v>
      </c>
      <c r="F17" s="6">
        <f t="shared" si="0"/>
        <v>8459.5</v>
      </c>
      <c r="G17" s="12">
        <v>123</v>
      </c>
      <c r="H17" s="16">
        <v>1075</v>
      </c>
      <c r="I17" s="7">
        <f t="shared" si="1"/>
        <v>6837</v>
      </c>
      <c r="J17" s="12">
        <v>123</v>
      </c>
      <c r="K17" s="16">
        <v>1296</v>
      </c>
      <c r="L17" s="7">
        <f t="shared" si="2"/>
        <v>8866</v>
      </c>
      <c r="M17" s="171">
        <v>126</v>
      </c>
      <c r="N17" s="173">
        <v>3168</v>
      </c>
      <c r="O17" s="7">
        <f t="shared" si="3"/>
        <v>5880.799999999999</v>
      </c>
      <c r="P17" s="97">
        <v>123</v>
      </c>
      <c r="Q17" s="42">
        <v>218</v>
      </c>
      <c r="R17" s="7">
        <f t="shared" si="4"/>
        <v>6136.4</v>
      </c>
      <c r="S17" s="97">
        <v>123</v>
      </c>
      <c r="T17" s="42">
        <v>1296</v>
      </c>
      <c r="U17" s="43">
        <f t="shared" si="5"/>
        <v>12530.8</v>
      </c>
      <c r="V17" s="174">
        <v>126</v>
      </c>
      <c r="W17" s="34">
        <v>800</v>
      </c>
      <c r="X17" s="7">
        <f t="shared" si="6"/>
        <v>5454</v>
      </c>
      <c r="Y17" s="86">
        <v>123</v>
      </c>
      <c r="Z17" s="16">
        <v>1661</v>
      </c>
      <c r="AA17" s="52">
        <f t="shared" si="7"/>
        <v>-1037.8000000000002</v>
      </c>
      <c r="AB17" s="97"/>
      <c r="AC17" s="6"/>
      <c r="AD17" s="7">
        <f t="shared" si="8"/>
        <v>25124.1</v>
      </c>
      <c r="AE17" s="97"/>
      <c r="AF17" s="6"/>
      <c r="AG17" s="7"/>
      <c r="AH17" s="12"/>
      <c r="AI17" s="6"/>
      <c r="AJ17" s="7"/>
      <c r="AK17" s="8"/>
      <c r="AL17" s="6"/>
      <c r="AM17" s="93"/>
      <c r="AN17" s="97"/>
      <c r="AO17" s="6"/>
      <c r="AP17" s="7"/>
      <c r="AQ17" s="8"/>
      <c r="AR17" s="6"/>
      <c r="AS17" s="6"/>
      <c r="AT17" s="8"/>
      <c r="AU17" s="6"/>
      <c r="AV17" s="7"/>
      <c r="AW17" s="6"/>
      <c r="AX17" s="6"/>
      <c r="AY17" s="7"/>
      <c r="AZ17" s="86"/>
      <c r="BA17" s="16"/>
      <c r="BB17" s="105">
        <f t="shared" si="9"/>
        <v>8516.799999999997</v>
      </c>
      <c r="BC17" s="66"/>
      <c r="BD17" s="16"/>
      <c r="BE17" s="7">
        <f t="shared" si="10"/>
        <v>-1979.999999999999</v>
      </c>
      <c r="BF17" s="66"/>
      <c r="BG17" s="16"/>
      <c r="BH17" s="7">
        <f t="shared" si="11"/>
        <v>9212</v>
      </c>
      <c r="BI17" s="99"/>
      <c r="BJ17" s="16"/>
      <c r="BK17" s="6">
        <f t="shared" si="12"/>
        <v>11545</v>
      </c>
      <c r="BL17" s="66"/>
      <c r="BM17" s="16"/>
      <c r="BN17" s="7">
        <f t="shared" si="13"/>
        <v>-422.59999999999945</v>
      </c>
      <c r="BO17" s="99"/>
      <c r="BP17" s="16"/>
      <c r="BQ17" s="93">
        <f t="shared" si="14"/>
        <v>6543</v>
      </c>
      <c r="BR17" s="99"/>
      <c r="BS17" s="16"/>
      <c r="BT17" s="93"/>
    </row>
    <row r="18" spans="1:72" ht="12.75">
      <c r="A18" s="126" t="s">
        <v>53</v>
      </c>
      <c r="B18" s="127"/>
      <c r="C18" s="84">
        <f>SUM(E18,T10,Z11,AC7)</f>
        <v>1593.6</v>
      </c>
      <c r="D18" s="41">
        <v>132</v>
      </c>
      <c r="E18" s="16">
        <v>467.2</v>
      </c>
      <c r="F18" s="6">
        <f t="shared" si="0"/>
        <v>7992.3</v>
      </c>
      <c r="G18" s="12">
        <v>147</v>
      </c>
      <c r="H18" s="16">
        <v>2336</v>
      </c>
      <c r="I18" s="7">
        <f t="shared" si="1"/>
        <v>4501</v>
      </c>
      <c r="J18" s="12">
        <v>147</v>
      </c>
      <c r="K18" s="16">
        <v>3961.6</v>
      </c>
      <c r="L18" s="7">
        <f t="shared" si="2"/>
        <v>4904.4</v>
      </c>
      <c r="M18" s="12"/>
      <c r="N18" s="42"/>
      <c r="O18" s="7">
        <f t="shared" si="3"/>
        <v>5880.799999999999</v>
      </c>
      <c r="P18" s="97">
        <v>147</v>
      </c>
      <c r="Q18" s="42">
        <v>3328</v>
      </c>
      <c r="R18" s="7">
        <f t="shared" si="4"/>
        <v>2808.3999999999996</v>
      </c>
      <c r="S18" s="97">
        <v>147</v>
      </c>
      <c r="T18" s="6">
        <v>3328</v>
      </c>
      <c r="U18" s="43">
        <f t="shared" si="5"/>
        <v>9202.8</v>
      </c>
      <c r="V18" s="5"/>
      <c r="W18" s="6"/>
      <c r="X18" s="7">
        <f t="shared" si="6"/>
        <v>5454</v>
      </c>
      <c r="Y18" s="86">
        <v>147</v>
      </c>
      <c r="Z18" s="16">
        <v>3875.2</v>
      </c>
      <c r="AA18" s="52">
        <f t="shared" si="7"/>
        <v>-4913</v>
      </c>
      <c r="AB18" s="97"/>
      <c r="AC18" s="6"/>
      <c r="AD18" s="7">
        <f t="shared" si="8"/>
        <v>25124.1</v>
      </c>
      <c r="AE18" s="97"/>
      <c r="AF18" s="6"/>
      <c r="AG18" s="7"/>
      <c r="AH18" s="12"/>
      <c r="AI18" s="6"/>
      <c r="AJ18" s="7"/>
      <c r="AK18" s="8"/>
      <c r="AL18" s="6"/>
      <c r="AM18" s="93"/>
      <c r="AN18" s="97"/>
      <c r="AO18" s="6"/>
      <c r="AP18" s="7"/>
      <c r="AQ18" s="8"/>
      <c r="AR18" s="6"/>
      <c r="AS18" s="6"/>
      <c r="AT18" s="8"/>
      <c r="AU18" s="6"/>
      <c r="AV18" s="7"/>
      <c r="AW18" s="6"/>
      <c r="AX18" s="6"/>
      <c r="AY18" s="7"/>
      <c r="AZ18" s="86"/>
      <c r="BA18" s="16"/>
      <c r="BB18" s="105">
        <f t="shared" si="9"/>
        <v>8516.799999999997</v>
      </c>
      <c r="BC18" s="66"/>
      <c r="BD18" s="16"/>
      <c r="BE18" s="7">
        <f t="shared" si="10"/>
        <v>-1979.999999999999</v>
      </c>
      <c r="BF18" s="66"/>
      <c r="BG18" s="16"/>
      <c r="BH18" s="7">
        <f t="shared" si="11"/>
        <v>9212</v>
      </c>
      <c r="BI18" s="99"/>
      <c r="BJ18" s="16"/>
      <c r="BK18" s="6">
        <f t="shared" si="12"/>
        <v>11545</v>
      </c>
      <c r="BL18" s="66"/>
      <c r="BM18" s="16"/>
      <c r="BN18" s="7">
        <f t="shared" si="13"/>
        <v>-422.59999999999945</v>
      </c>
      <c r="BO18" s="99"/>
      <c r="BP18" s="16"/>
      <c r="BQ18" s="93">
        <f t="shared" si="14"/>
        <v>6543</v>
      </c>
      <c r="BR18" s="99"/>
      <c r="BS18" s="16"/>
      <c r="BT18" s="93"/>
    </row>
    <row r="19" spans="1:72" ht="12.75">
      <c r="A19" s="132">
        <v>210</v>
      </c>
      <c r="B19" s="127"/>
      <c r="C19" s="84" t="s">
        <v>55</v>
      </c>
      <c r="D19" s="41">
        <v>219</v>
      </c>
      <c r="E19" s="16">
        <v>464</v>
      </c>
      <c r="F19" s="6">
        <f t="shared" si="0"/>
        <v>7528.3</v>
      </c>
      <c r="G19" s="171">
        <v>166</v>
      </c>
      <c r="H19" s="34">
        <v>480</v>
      </c>
      <c r="I19" s="7">
        <f t="shared" si="1"/>
        <v>4021</v>
      </c>
      <c r="J19" s="172">
        <v>155</v>
      </c>
      <c r="K19" s="34">
        <v>5344</v>
      </c>
      <c r="L19" s="7">
        <f t="shared" si="2"/>
        <v>-439.60000000000036</v>
      </c>
      <c r="M19" s="12"/>
      <c r="N19" s="42"/>
      <c r="O19" s="7">
        <f t="shared" si="3"/>
        <v>5880.799999999999</v>
      </c>
      <c r="P19" s="172">
        <v>166</v>
      </c>
      <c r="Q19" s="173">
        <v>336</v>
      </c>
      <c r="R19" s="7">
        <f t="shared" si="4"/>
        <v>2472.3999999999996</v>
      </c>
      <c r="S19" s="172">
        <v>166</v>
      </c>
      <c r="T19" s="34">
        <v>486.4</v>
      </c>
      <c r="U19" s="43">
        <f t="shared" si="5"/>
        <v>8716.4</v>
      </c>
      <c r="V19" s="5"/>
      <c r="W19" s="6"/>
      <c r="X19" s="7">
        <f t="shared" si="6"/>
        <v>5454</v>
      </c>
      <c r="Y19" s="172">
        <v>166</v>
      </c>
      <c r="Z19" s="34">
        <v>128</v>
      </c>
      <c r="AA19" s="52">
        <f t="shared" si="7"/>
        <v>-5041</v>
      </c>
      <c r="AB19" s="6"/>
      <c r="AC19" s="6"/>
      <c r="AD19" s="7">
        <f t="shared" si="8"/>
        <v>25124.1</v>
      </c>
      <c r="AE19" s="97"/>
      <c r="AF19" s="6"/>
      <c r="AG19" s="7"/>
      <c r="AH19" s="12"/>
      <c r="AI19" s="6"/>
      <c r="AJ19" s="7"/>
      <c r="AK19" s="8"/>
      <c r="AL19" s="6"/>
      <c r="AM19" s="93"/>
      <c r="AN19" s="97"/>
      <c r="AO19" s="6"/>
      <c r="AP19" s="7"/>
      <c r="AQ19" s="8"/>
      <c r="AR19" s="6"/>
      <c r="AS19" s="6"/>
      <c r="AT19" s="8"/>
      <c r="AU19" s="6"/>
      <c r="AV19" s="7"/>
      <c r="AW19" s="6"/>
      <c r="AX19" s="6"/>
      <c r="AY19" s="7"/>
      <c r="AZ19" s="86"/>
      <c r="BA19" s="16"/>
      <c r="BB19" s="105">
        <f t="shared" si="9"/>
        <v>8516.799999999997</v>
      </c>
      <c r="BC19" s="66"/>
      <c r="BD19" s="16"/>
      <c r="BE19" s="7">
        <f t="shared" si="10"/>
        <v>-1979.999999999999</v>
      </c>
      <c r="BF19" s="66"/>
      <c r="BG19" s="16"/>
      <c r="BH19" s="7">
        <f t="shared" si="11"/>
        <v>9212</v>
      </c>
      <c r="BI19" s="99"/>
      <c r="BJ19" s="16"/>
      <c r="BK19" s="6">
        <f t="shared" si="12"/>
        <v>11545</v>
      </c>
      <c r="BL19" s="66"/>
      <c r="BM19" s="16"/>
      <c r="BN19" s="7">
        <f t="shared" si="13"/>
        <v>-422.59999999999945</v>
      </c>
      <c r="BO19" s="99"/>
      <c r="BP19" s="16"/>
      <c r="BQ19" s="93">
        <f t="shared" si="14"/>
        <v>6543</v>
      </c>
      <c r="BR19" s="99"/>
      <c r="BS19" s="16"/>
      <c r="BT19" s="93"/>
    </row>
    <row r="20" spans="1:72" ht="12.75">
      <c r="A20" s="128" t="s">
        <v>54</v>
      </c>
      <c r="B20" s="129" t="s">
        <v>45</v>
      </c>
      <c r="C20" s="84">
        <f>SUM(E22,H18,K18,N15,Q18,U18,Z18,AL5)</f>
        <v>30842.399999999998</v>
      </c>
      <c r="D20" s="41">
        <v>133</v>
      </c>
      <c r="E20" s="16">
        <v>1200</v>
      </c>
      <c r="F20" s="6">
        <f t="shared" si="0"/>
        <v>6328.3</v>
      </c>
      <c r="G20" s="171">
        <v>155</v>
      </c>
      <c r="H20" s="34">
        <v>3206.4</v>
      </c>
      <c r="I20" s="7">
        <f t="shared" si="1"/>
        <v>814.5999999999999</v>
      </c>
      <c r="J20" s="172">
        <v>222</v>
      </c>
      <c r="K20" s="34">
        <v>656</v>
      </c>
      <c r="L20" s="7">
        <f t="shared" si="2"/>
        <v>-1095.6000000000004</v>
      </c>
      <c r="M20" s="12"/>
      <c r="N20" s="42"/>
      <c r="O20" s="7">
        <f t="shared" si="3"/>
        <v>5880.799999999999</v>
      </c>
      <c r="P20" s="172">
        <v>155</v>
      </c>
      <c r="Q20" s="173">
        <v>2112</v>
      </c>
      <c r="R20" s="7">
        <f t="shared" si="4"/>
        <v>360.39999999999964</v>
      </c>
      <c r="S20" s="172">
        <v>222</v>
      </c>
      <c r="T20" s="34">
        <v>1708.8</v>
      </c>
      <c r="U20" s="43">
        <f t="shared" si="5"/>
        <v>7007.599999999999</v>
      </c>
      <c r="V20" s="5"/>
      <c r="W20" s="6"/>
      <c r="X20" s="7">
        <f t="shared" si="6"/>
        <v>5454</v>
      </c>
      <c r="Y20" s="172">
        <v>126</v>
      </c>
      <c r="Z20" s="34">
        <v>432</v>
      </c>
      <c r="AA20" s="52">
        <f t="shared" si="7"/>
        <v>-5473</v>
      </c>
      <c r="AB20" s="6"/>
      <c r="AC20" s="6"/>
      <c r="AD20" s="7">
        <f t="shared" si="8"/>
        <v>25124.1</v>
      </c>
      <c r="AE20" s="97"/>
      <c r="AF20" s="6"/>
      <c r="AG20" s="7"/>
      <c r="AH20" s="12"/>
      <c r="AI20" s="6"/>
      <c r="AJ20" s="7"/>
      <c r="AK20" s="8"/>
      <c r="AL20" s="6"/>
      <c r="AM20" s="93"/>
      <c r="AN20" s="97"/>
      <c r="AO20" s="6"/>
      <c r="AP20" s="7"/>
      <c r="AQ20" s="8"/>
      <c r="AR20" s="6"/>
      <c r="AS20" s="6"/>
      <c r="AT20" s="8"/>
      <c r="AU20" s="6"/>
      <c r="AV20" s="7"/>
      <c r="AW20" s="6"/>
      <c r="AX20" s="6"/>
      <c r="AY20" s="7"/>
      <c r="AZ20" s="86"/>
      <c r="BA20" s="16"/>
      <c r="BB20" s="105">
        <f t="shared" si="9"/>
        <v>8516.799999999997</v>
      </c>
      <c r="BC20" s="66"/>
      <c r="BD20" s="16"/>
      <c r="BE20" s="7">
        <f t="shared" si="10"/>
        <v>-1979.999999999999</v>
      </c>
      <c r="BF20" s="66"/>
      <c r="BG20" s="16"/>
      <c r="BH20" s="7">
        <f t="shared" si="11"/>
        <v>9212</v>
      </c>
      <c r="BI20" s="99"/>
      <c r="BJ20" s="16"/>
      <c r="BK20" s="6">
        <f t="shared" si="12"/>
        <v>11545</v>
      </c>
      <c r="BL20" s="66"/>
      <c r="BM20" s="16"/>
      <c r="BN20" s="7">
        <f t="shared" si="13"/>
        <v>-422.59999999999945</v>
      </c>
      <c r="BO20" s="99"/>
      <c r="BP20" s="16"/>
      <c r="BQ20" s="93">
        <f t="shared" si="14"/>
        <v>6543</v>
      </c>
      <c r="BR20" s="99"/>
      <c r="BS20" s="16"/>
      <c r="BT20" s="93"/>
    </row>
    <row r="21" spans="1:72" ht="12.75">
      <c r="A21" s="126">
        <v>14</v>
      </c>
      <c r="B21" s="126" t="s">
        <v>46</v>
      </c>
      <c r="C21" s="84">
        <f>SUM(E15,H12,K12,T7)</f>
        <v>2220</v>
      </c>
      <c r="D21" s="41">
        <v>123</v>
      </c>
      <c r="E21" s="16">
        <v>2381</v>
      </c>
      <c r="F21" s="6">
        <f t="shared" si="0"/>
        <v>3947.3</v>
      </c>
      <c r="G21" s="171">
        <v>222</v>
      </c>
      <c r="H21" s="34">
        <v>489.6</v>
      </c>
      <c r="I21" s="7">
        <f t="shared" si="1"/>
        <v>324.9999999999999</v>
      </c>
      <c r="J21" s="41">
        <v>137</v>
      </c>
      <c r="K21" s="16">
        <v>800</v>
      </c>
      <c r="L21" s="7">
        <f t="shared" si="2"/>
        <v>-1895.6000000000004</v>
      </c>
      <c r="M21" s="12"/>
      <c r="N21" s="43"/>
      <c r="O21" s="7">
        <f t="shared" si="3"/>
        <v>5880.799999999999</v>
      </c>
      <c r="P21" s="172">
        <v>222</v>
      </c>
      <c r="Q21" s="173">
        <v>633.6</v>
      </c>
      <c r="R21" s="7">
        <f t="shared" si="4"/>
        <v>-273.2000000000004</v>
      </c>
      <c r="S21" s="172">
        <v>126</v>
      </c>
      <c r="T21" s="34">
        <v>1280</v>
      </c>
      <c r="U21" s="43">
        <f t="shared" si="5"/>
        <v>5727.599999999999</v>
      </c>
      <c r="V21" s="5"/>
      <c r="W21" s="6"/>
      <c r="X21" s="7">
        <f t="shared" si="6"/>
        <v>5454</v>
      </c>
      <c r="Y21" s="86">
        <v>137</v>
      </c>
      <c r="Z21" s="16">
        <v>928</v>
      </c>
      <c r="AA21" s="52">
        <f t="shared" si="7"/>
        <v>-6401</v>
      </c>
      <c r="AB21" s="6"/>
      <c r="AC21" s="6"/>
      <c r="AD21" s="7">
        <f t="shared" si="8"/>
        <v>25124.1</v>
      </c>
      <c r="AE21" s="97"/>
      <c r="AF21" s="6"/>
      <c r="AG21" s="7"/>
      <c r="AH21" s="8"/>
      <c r="AI21" s="6"/>
      <c r="AJ21" s="7"/>
      <c r="AK21" s="8"/>
      <c r="AL21" s="6"/>
      <c r="AM21" s="93"/>
      <c r="AN21" s="97"/>
      <c r="AO21" s="6"/>
      <c r="AP21" s="7"/>
      <c r="AQ21" s="8"/>
      <c r="AR21" s="6"/>
      <c r="AS21" s="6"/>
      <c r="AT21" s="8"/>
      <c r="AU21" s="6"/>
      <c r="AV21" s="7"/>
      <c r="AW21" s="6"/>
      <c r="AX21" s="6"/>
      <c r="AY21" s="7"/>
      <c r="AZ21" s="86"/>
      <c r="BA21" s="16"/>
      <c r="BB21" s="105">
        <f t="shared" si="9"/>
        <v>8516.799999999997</v>
      </c>
      <c r="BC21" s="66"/>
      <c r="BD21" s="16"/>
      <c r="BE21" s="7">
        <f t="shared" si="10"/>
        <v>-1979.999999999999</v>
      </c>
      <c r="BF21" s="66"/>
      <c r="BG21" s="16"/>
      <c r="BH21" s="7">
        <f t="shared" si="11"/>
        <v>9212</v>
      </c>
      <c r="BI21" s="99"/>
      <c r="BJ21" s="16"/>
      <c r="BK21" s="6">
        <f t="shared" si="12"/>
        <v>11545</v>
      </c>
      <c r="BL21" s="66"/>
      <c r="BM21" s="16"/>
      <c r="BN21" s="7">
        <f t="shared" si="13"/>
        <v>-422.59999999999945</v>
      </c>
      <c r="BO21" s="99"/>
      <c r="BP21" s="16"/>
      <c r="BQ21" s="93">
        <f t="shared" si="14"/>
        <v>6543</v>
      </c>
      <c r="BR21" s="99"/>
      <c r="BS21" s="16"/>
      <c r="BT21" s="93"/>
    </row>
    <row r="22" spans="1:72" ht="12.75">
      <c r="A22" s="139">
        <v>137</v>
      </c>
      <c r="B22" s="127" t="s">
        <v>47</v>
      </c>
      <c r="C22" s="84">
        <f>SUM(E27,G23,J21,Q23,T22,Z21)</f>
        <v>3154</v>
      </c>
      <c r="D22" s="41">
        <v>147</v>
      </c>
      <c r="E22" s="16">
        <v>4126.8</v>
      </c>
      <c r="F22" s="6">
        <f t="shared" si="0"/>
        <v>-179.5</v>
      </c>
      <c r="G22" s="171">
        <v>126</v>
      </c>
      <c r="H22" s="34">
        <v>1408</v>
      </c>
      <c r="I22" s="7">
        <f t="shared" si="1"/>
        <v>-1083</v>
      </c>
      <c r="J22" s="12"/>
      <c r="K22" s="16"/>
      <c r="L22" s="7">
        <f t="shared" si="2"/>
        <v>-1895.6000000000004</v>
      </c>
      <c r="M22" s="12"/>
      <c r="N22" s="6"/>
      <c r="O22" s="7">
        <f t="shared" si="3"/>
        <v>5880.799999999999</v>
      </c>
      <c r="P22" s="172">
        <v>126</v>
      </c>
      <c r="Q22" s="173">
        <v>1344</v>
      </c>
      <c r="R22" s="7">
        <f t="shared" si="4"/>
        <v>-1617.2000000000003</v>
      </c>
      <c r="S22" s="97">
        <v>137</v>
      </c>
      <c r="T22" s="6">
        <v>800</v>
      </c>
      <c r="U22" s="43">
        <f t="shared" si="5"/>
        <v>4927.599999999999</v>
      </c>
      <c r="V22" s="5"/>
      <c r="W22" s="6"/>
      <c r="X22" s="7">
        <f t="shared" si="6"/>
        <v>5454</v>
      </c>
      <c r="Y22" s="86"/>
      <c r="Z22" s="16"/>
      <c r="AA22" s="52">
        <f t="shared" si="7"/>
        <v>-6401</v>
      </c>
      <c r="AB22" s="6"/>
      <c r="AC22" s="6"/>
      <c r="AD22" s="7">
        <f t="shared" si="8"/>
        <v>25124.1</v>
      </c>
      <c r="AE22" s="97"/>
      <c r="AF22" s="6"/>
      <c r="AG22" s="7"/>
      <c r="AH22" s="8"/>
      <c r="AI22" s="6"/>
      <c r="AJ22" s="7"/>
      <c r="AK22" s="8"/>
      <c r="AL22" s="6"/>
      <c r="AM22" s="93"/>
      <c r="AN22" s="97"/>
      <c r="AO22" s="6"/>
      <c r="AP22" s="7"/>
      <c r="AQ22" s="8"/>
      <c r="AR22" s="6"/>
      <c r="AS22" s="6"/>
      <c r="AT22" s="8"/>
      <c r="AU22" s="6"/>
      <c r="AV22" s="7"/>
      <c r="AW22" s="6"/>
      <c r="AX22" s="6"/>
      <c r="AY22" s="7"/>
      <c r="AZ22" s="86"/>
      <c r="BA22" s="16"/>
      <c r="BB22" s="105">
        <f t="shared" si="9"/>
        <v>8516.799999999997</v>
      </c>
      <c r="BC22" s="66"/>
      <c r="BD22" s="16"/>
      <c r="BE22" s="7">
        <f t="shared" si="10"/>
        <v>-1979.999999999999</v>
      </c>
      <c r="BF22" s="66"/>
      <c r="BG22" s="16"/>
      <c r="BH22" s="7">
        <f t="shared" si="11"/>
        <v>9212</v>
      </c>
      <c r="BI22" s="99"/>
      <c r="BJ22" s="16"/>
      <c r="BK22" s="6">
        <f t="shared" si="12"/>
        <v>11545</v>
      </c>
      <c r="BL22" s="66"/>
      <c r="BM22" s="16"/>
      <c r="BN22" s="7">
        <f t="shared" si="13"/>
        <v>-422.59999999999945</v>
      </c>
      <c r="BO22" s="99"/>
      <c r="BP22" s="16"/>
      <c r="BQ22" s="93">
        <f t="shared" si="14"/>
        <v>6543</v>
      </c>
      <c r="BR22" s="99"/>
      <c r="BS22" s="16"/>
      <c r="BT22" s="93"/>
    </row>
    <row r="23" spans="1:72" ht="12.75">
      <c r="A23" s="126">
        <v>133</v>
      </c>
      <c r="B23" s="127" t="s">
        <v>48</v>
      </c>
      <c r="C23" s="84">
        <f>SUM(E20,H16,N13,Q16,T16,W13,Z16)</f>
        <v>7968</v>
      </c>
      <c r="D23" s="171">
        <v>166</v>
      </c>
      <c r="E23" s="34">
        <v>368</v>
      </c>
      <c r="F23" s="6">
        <f t="shared" si="0"/>
        <v>-547.5</v>
      </c>
      <c r="G23" s="12">
        <v>137</v>
      </c>
      <c r="H23" s="16">
        <v>336</v>
      </c>
      <c r="I23" s="7">
        <f t="shared" si="1"/>
        <v>-1419</v>
      </c>
      <c r="J23" s="12"/>
      <c r="K23" s="16"/>
      <c r="L23" s="7">
        <f t="shared" si="2"/>
        <v>-1895.6000000000004</v>
      </c>
      <c r="M23" s="12"/>
      <c r="N23" s="6"/>
      <c r="O23" s="7">
        <f t="shared" si="3"/>
        <v>5880.799999999999</v>
      </c>
      <c r="P23" s="97">
        <v>137</v>
      </c>
      <c r="Q23" s="6">
        <v>448</v>
      </c>
      <c r="R23" s="7">
        <f t="shared" si="4"/>
        <v>-2065.2000000000003</v>
      </c>
      <c r="S23" s="97"/>
      <c r="T23" s="6"/>
      <c r="U23" s="43">
        <f t="shared" si="5"/>
        <v>4927.599999999999</v>
      </c>
      <c r="V23" s="5"/>
      <c r="W23" s="6"/>
      <c r="X23" s="7">
        <f t="shared" si="6"/>
        <v>5454</v>
      </c>
      <c r="Y23" s="86"/>
      <c r="Z23" s="16"/>
      <c r="AA23" s="52">
        <f t="shared" si="7"/>
        <v>-6401</v>
      </c>
      <c r="AB23" s="6"/>
      <c r="AC23" s="6"/>
      <c r="AD23" s="7">
        <f t="shared" si="8"/>
        <v>25124.1</v>
      </c>
      <c r="AE23" s="97"/>
      <c r="AF23" s="6"/>
      <c r="AG23" s="7"/>
      <c r="AH23" s="8"/>
      <c r="AI23" s="6"/>
      <c r="AJ23" s="7"/>
      <c r="AK23" s="8"/>
      <c r="AL23" s="6"/>
      <c r="AM23" s="93"/>
      <c r="AN23" s="97"/>
      <c r="AO23" s="6"/>
      <c r="AP23" s="7"/>
      <c r="AQ23" s="8"/>
      <c r="AR23" s="6"/>
      <c r="AS23" s="6"/>
      <c r="AT23" s="8"/>
      <c r="AU23" s="6"/>
      <c r="AV23" s="7"/>
      <c r="AW23" s="6"/>
      <c r="AX23" s="6"/>
      <c r="AY23" s="7"/>
      <c r="AZ23" s="86"/>
      <c r="BA23" s="16"/>
      <c r="BB23" s="105">
        <f t="shared" si="9"/>
        <v>8516.799999999997</v>
      </c>
      <c r="BC23" s="66"/>
      <c r="BD23" s="61"/>
      <c r="BE23" s="7">
        <f t="shared" si="10"/>
        <v>-1979.999999999999</v>
      </c>
      <c r="BF23" s="66"/>
      <c r="BG23" s="61"/>
      <c r="BH23" s="7">
        <f t="shared" si="11"/>
        <v>9212</v>
      </c>
      <c r="BI23" s="99"/>
      <c r="BJ23" s="61"/>
      <c r="BK23" s="6">
        <f t="shared" si="12"/>
        <v>11545</v>
      </c>
      <c r="BL23" s="66"/>
      <c r="BM23" s="61"/>
      <c r="BN23" s="7">
        <f t="shared" si="13"/>
        <v>-422.59999999999945</v>
      </c>
      <c r="BO23" s="99"/>
      <c r="BP23" s="61"/>
      <c r="BQ23" s="93">
        <f t="shared" si="14"/>
        <v>6543</v>
      </c>
      <c r="BR23" s="99"/>
      <c r="BS23" s="61"/>
      <c r="BT23" s="93"/>
    </row>
    <row r="24" spans="1:72" ht="12.75">
      <c r="A24" s="126">
        <v>219</v>
      </c>
      <c r="B24" s="127"/>
      <c r="C24" s="84">
        <f>SUM(E19,H15,K16,N12,Q15,T12,W10)</f>
        <v>3151.2</v>
      </c>
      <c r="D24" s="171">
        <v>155</v>
      </c>
      <c r="E24" s="34">
        <v>6652</v>
      </c>
      <c r="F24" s="6">
        <f t="shared" si="0"/>
        <v>-7199.5</v>
      </c>
      <c r="G24" s="12"/>
      <c r="H24" s="6"/>
      <c r="I24" s="7">
        <f t="shared" si="1"/>
        <v>-1419</v>
      </c>
      <c r="J24" s="12"/>
      <c r="K24" s="16"/>
      <c r="L24" s="7">
        <f t="shared" si="2"/>
        <v>-1895.6000000000004</v>
      </c>
      <c r="M24" s="12"/>
      <c r="N24" s="6"/>
      <c r="O24" s="7">
        <f t="shared" si="3"/>
        <v>5880.799999999999</v>
      </c>
      <c r="P24" s="97"/>
      <c r="Q24" s="6"/>
      <c r="R24" s="7">
        <f t="shared" si="4"/>
        <v>-2065.2000000000003</v>
      </c>
      <c r="S24" s="97"/>
      <c r="T24" s="6"/>
      <c r="U24" s="43">
        <f t="shared" si="5"/>
        <v>4927.599999999999</v>
      </c>
      <c r="V24" s="5"/>
      <c r="W24" s="6"/>
      <c r="X24" s="7">
        <f t="shared" si="6"/>
        <v>5454</v>
      </c>
      <c r="Y24" s="86"/>
      <c r="Z24" s="16"/>
      <c r="AA24" s="52">
        <f t="shared" si="7"/>
        <v>-6401</v>
      </c>
      <c r="AB24" s="6"/>
      <c r="AC24" s="6"/>
      <c r="AD24" s="7">
        <f t="shared" si="8"/>
        <v>25124.1</v>
      </c>
      <c r="AE24" s="97"/>
      <c r="AF24" s="6"/>
      <c r="AG24" s="7"/>
      <c r="AH24" s="8"/>
      <c r="AI24" s="6"/>
      <c r="AJ24" s="7"/>
      <c r="AK24" s="8"/>
      <c r="AL24" s="6"/>
      <c r="AM24" s="93"/>
      <c r="AN24" s="6"/>
      <c r="AO24" s="6"/>
      <c r="AP24" s="7"/>
      <c r="AQ24" s="8"/>
      <c r="AR24" s="6"/>
      <c r="AS24" s="6"/>
      <c r="AT24" s="8"/>
      <c r="AU24" s="6"/>
      <c r="AV24" s="7"/>
      <c r="AW24" s="6"/>
      <c r="AX24" s="6"/>
      <c r="AY24" s="7"/>
      <c r="AZ24" s="86"/>
      <c r="BA24" s="16"/>
      <c r="BB24" s="105">
        <f t="shared" si="9"/>
        <v>8516.799999999997</v>
      </c>
      <c r="BC24" s="66"/>
      <c r="BD24" s="61"/>
      <c r="BE24" s="7">
        <f t="shared" si="10"/>
        <v>-1979.999999999999</v>
      </c>
      <c r="BF24" s="66"/>
      <c r="BG24" s="61"/>
      <c r="BH24" s="7">
        <f t="shared" si="11"/>
        <v>9212</v>
      </c>
      <c r="BI24" s="99"/>
      <c r="BJ24" s="61"/>
      <c r="BK24" s="6">
        <f t="shared" si="12"/>
        <v>11545</v>
      </c>
      <c r="BL24" s="66"/>
      <c r="BM24" s="61"/>
      <c r="BN24" s="7">
        <f t="shared" si="13"/>
        <v>-422.59999999999945</v>
      </c>
      <c r="BO24" s="99"/>
      <c r="BP24" s="61"/>
      <c r="BQ24" s="93">
        <f t="shared" si="14"/>
        <v>6543</v>
      </c>
      <c r="BR24" s="99"/>
      <c r="BS24" s="61"/>
      <c r="BT24" s="93"/>
    </row>
    <row r="25" spans="1:72" ht="12.75">
      <c r="A25" s="132">
        <v>174</v>
      </c>
      <c r="B25" s="127"/>
      <c r="C25" s="84" t="s">
        <v>55</v>
      </c>
      <c r="D25" s="171">
        <v>222</v>
      </c>
      <c r="E25" s="34">
        <v>451.2</v>
      </c>
      <c r="F25" s="6">
        <f t="shared" si="0"/>
        <v>-7650.7</v>
      </c>
      <c r="G25" s="12"/>
      <c r="H25" s="6"/>
      <c r="I25" s="7">
        <f t="shared" si="1"/>
        <v>-1419</v>
      </c>
      <c r="J25" s="12"/>
      <c r="K25" s="16"/>
      <c r="L25" s="7">
        <f t="shared" si="2"/>
        <v>-1895.6000000000004</v>
      </c>
      <c r="M25" s="12"/>
      <c r="N25" s="6"/>
      <c r="O25" s="7">
        <f t="shared" si="3"/>
        <v>5880.799999999999</v>
      </c>
      <c r="P25" s="97"/>
      <c r="Q25" s="6"/>
      <c r="R25" s="7">
        <f t="shared" si="4"/>
        <v>-2065.2000000000003</v>
      </c>
      <c r="S25" s="97"/>
      <c r="T25" s="6"/>
      <c r="U25" s="43">
        <f t="shared" si="5"/>
        <v>4927.599999999999</v>
      </c>
      <c r="V25" s="5"/>
      <c r="W25" s="6"/>
      <c r="X25" s="7">
        <f t="shared" si="6"/>
        <v>5454</v>
      </c>
      <c r="Y25" s="16"/>
      <c r="Z25" s="16"/>
      <c r="AA25" s="52">
        <f t="shared" si="7"/>
        <v>-6401</v>
      </c>
      <c r="AB25" s="6"/>
      <c r="AC25" s="6"/>
      <c r="AD25" s="7">
        <f t="shared" si="8"/>
        <v>25124.1</v>
      </c>
      <c r="AE25" s="6"/>
      <c r="AF25" s="6"/>
      <c r="AG25" s="7"/>
      <c r="AH25" s="8"/>
      <c r="AI25" s="6"/>
      <c r="AJ25" s="7"/>
      <c r="AK25" s="8"/>
      <c r="AL25" s="6"/>
      <c r="AM25" s="93"/>
      <c r="AN25" s="6"/>
      <c r="AO25" s="6"/>
      <c r="AP25" s="7"/>
      <c r="AQ25" s="8"/>
      <c r="AR25" s="6"/>
      <c r="AS25" s="6"/>
      <c r="AT25" s="8"/>
      <c r="AU25" s="6"/>
      <c r="AV25" s="7"/>
      <c r="AW25" s="6"/>
      <c r="AX25" s="6"/>
      <c r="AY25" s="7"/>
      <c r="AZ25" s="86"/>
      <c r="BA25" s="16"/>
      <c r="BB25" s="105">
        <f t="shared" si="9"/>
        <v>8516.799999999997</v>
      </c>
      <c r="BC25" s="66"/>
      <c r="BD25" s="61"/>
      <c r="BE25" s="7">
        <f t="shared" si="10"/>
        <v>-1979.999999999999</v>
      </c>
      <c r="BF25" s="66"/>
      <c r="BG25" s="61"/>
      <c r="BH25" s="7">
        <f t="shared" si="11"/>
        <v>9212</v>
      </c>
      <c r="BI25" s="99"/>
      <c r="BJ25" s="61"/>
      <c r="BK25" s="6">
        <f t="shared" si="12"/>
        <v>11545</v>
      </c>
      <c r="BL25" s="66"/>
      <c r="BM25" s="61"/>
      <c r="BN25" s="7">
        <f t="shared" si="13"/>
        <v>-422.59999999999945</v>
      </c>
      <c r="BO25" s="99"/>
      <c r="BP25" s="61"/>
      <c r="BQ25" s="93">
        <f t="shared" si="14"/>
        <v>6543</v>
      </c>
      <c r="BR25" s="99"/>
      <c r="BS25" s="61"/>
      <c r="BT25" s="93"/>
    </row>
    <row r="26" spans="1:72" ht="12.75">
      <c r="A26" s="127">
        <v>222</v>
      </c>
      <c r="B26" s="127"/>
      <c r="C26" s="84">
        <f>SUM(E25,H21,K20,Q21,T20,W16,AC9)</f>
        <v>5443.2</v>
      </c>
      <c r="D26" s="171">
        <v>126</v>
      </c>
      <c r="E26" s="34">
        <v>2700</v>
      </c>
      <c r="F26" s="6">
        <f t="shared" si="0"/>
        <v>-10350.7</v>
      </c>
      <c r="G26" s="12"/>
      <c r="H26" s="6"/>
      <c r="I26" s="7">
        <f t="shared" si="1"/>
        <v>-1419</v>
      </c>
      <c r="J26" s="12"/>
      <c r="K26" s="16"/>
      <c r="L26" s="7">
        <f t="shared" si="2"/>
        <v>-1895.6000000000004</v>
      </c>
      <c r="M26" s="12"/>
      <c r="N26" s="6"/>
      <c r="O26" s="7">
        <f t="shared" si="3"/>
        <v>5880.799999999999</v>
      </c>
      <c r="P26" s="97"/>
      <c r="Q26" s="6"/>
      <c r="R26" s="7">
        <f t="shared" si="4"/>
        <v>-2065.2000000000003</v>
      </c>
      <c r="S26" s="97"/>
      <c r="T26" s="6"/>
      <c r="U26" s="43">
        <f t="shared" si="5"/>
        <v>4927.599999999999</v>
      </c>
      <c r="V26" s="5"/>
      <c r="W26" s="6"/>
      <c r="X26" s="7">
        <f t="shared" si="6"/>
        <v>5454</v>
      </c>
      <c r="Y26" s="16"/>
      <c r="Z26" s="16"/>
      <c r="AA26" s="52">
        <f t="shared" si="7"/>
        <v>-6401</v>
      </c>
      <c r="AB26" s="6"/>
      <c r="AC26" s="6"/>
      <c r="AD26" s="7">
        <f t="shared" si="8"/>
        <v>25124.1</v>
      </c>
      <c r="AE26" s="6"/>
      <c r="AF26" s="6"/>
      <c r="AG26" s="7"/>
      <c r="AH26" s="8"/>
      <c r="AI26" s="6"/>
      <c r="AJ26" s="7"/>
      <c r="AK26" s="8"/>
      <c r="AL26" s="6"/>
      <c r="AM26" s="93"/>
      <c r="AN26" s="6"/>
      <c r="AO26" s="6"/>
      <c r="AP26" s="7"/>
      <c r="AQ26" s="8"/>
      <c r="AR26" s="6"/>
      <c r="AS26" s="6"/>
      <c r="AT26" s="8"/>
      <c r="AU26" s="6"/>
      <c r="AV26" s="7"/>
      <c r="AW26" s="6"/>
      <c r="AX26" s="6"/>
      <c r="AY26" s="7"/>
      <c r="AZ26" s="86"/>
      <c r="BA26" s="16"/>
      <c r="BB26" s="105">
        <f t="shared" si="9"/>
        <v>8516.799999999997</v>
      </c>
      <c r="BC26" s="66"/>
      <c r="BD26" s="61"/>
      <c r="BE26" s="7">
        <f t="shared" si="10"/>
        <v>-1979.999999999999</v>
      </c>
      <c r="BF26" s="66"/>
      <c r="BG26" s="61"/>
      <c r="BH26" s="7">
        <f t="shared" si="11"/>
        <v>9212</v>
      </c>
      <c r="BI26" s="99"/>
      <c r="BJ26" s="61"/>
      <c r="BK26" s="6">
        <f t="shared" si="12"/>
        <v>11545</v>
      </c>
      <c r="BL26" s="66"/>
      <c r="BM26" s="61"/>
      <c r="BN26" s="7">
        <f t="shared" si="13"/>
        <v>-422.59999999999945</v>
      </c>
      <c r="BO26" s="99"/>
      <c r="BP26" s="61"/>
      <c r="BQ26" s="93">
        <f t="shared" si="14"/>
        <v>6543</v>
      </c>
      <c r="BR26" s="99"/>
      <c r="BS26" s="61"/>
      <c r="BT26" s="93"/>
    </row>
    <row r="27" spans="1:72" ht="12.75">
      <c r="A27" s="136">
        <v>41</v>
      </c>
      <c r="B27" s="136"/>
      <c r="C27" s="84">
        <f>SUM(T14,Z14)</f>
        <v>2232</v>
      </c>
      <c r="D27" s="12">
        <v>137</v>
      </c>
      <c r="E27" s="16">
        <v>704</v>
      </c>
      <c r="F27" s="6">
        <f t="shared" si="0"/>
        <v>-11054.7</v>
      </c>
      <c r="G27" s="12"/>
      <c r="H27" s="6"/>
      <c r="I27" s="7">
        <f t="shared" si="1"/>
        <v>-1419</v>
      </c>
      <c r="J27" s="12"/>
      <c r="K27" s="16"/>
      <c r="L27" s="7">
        <f t="shared" si="2"/>
        <v>-1895.6000000000004</v>
      </c>
      <c r="M27" s="12"/>
      <c r="N27" s="16"/>
      <c r="O27" s="7">
        <f t="shared" si="3"/>
        <v>5880.799999999999</v>
      </c>
      <c r="P27" s="97"/>
      <c r="Q27" s="6"/>
      <c r="R27" s="7">
        <f t="shared" si="4"/>
        <v>-2065.2000000000003</v>
      </c>
      <c r="S27" s="97"/>
      <c r="T27" s="6"/>
      <c r="U27" s="43">
        <f t="shared" si="5"/>
        <v>4927.599999999999</v>
      </c>
      <c r="V27" s="5"/>
      <c r="W27" s="6"/>
      <c r="X27" s="7">
        <f t="shared" si="6"/>
        <v>5454</v>
      </c>
      <c r="Y27" s="16"/>
      <c r="Z27" s="16"/>
      <c r="AA27" s="52">
        <f t="shared" si="7"/>
        <v>-6401</v>
      </c>
      <c r="AB27" s="6"/>
      <c r="AC27" s="6"/>
      <c r="AD27" s="7">
        <f t="shared" si="8"/>
        <v>25124.1</v>
      </c>
      <c r="AE27" s="6"/>
      <c r="AF27" s="6"/>
      <c r="AG27" s="7"/>
      <c r="AH27" s="8"/>
      <c r="AI27" s="6"/>
      <c r="AJ27" s="7"/>
      <c r="AK27" s="8"/>
      <c r="AL27" s="6"/>
      <c r="AM27" s="93"/>
      <c r="AN27" s="6"/>
      <c r="AO27" s="6"/>
      <c r="AP27" s="7"/>
      <c r="AQ27" s="8"/>
      <c r="AR27" s="6"/>
      <c r="AS27" s="6"/>
      <c r="AT27" s="8"/>
      <c r="AU27" s="6"/>
      <c r="AV27" s="7"/>
      <c r="AW27" s="6"/>
      <c r="AX27" s="6"/>
      <c r="AY27" s="7"/>
      <c r="AZ27" s="16"/>
      <c r="BA27" s="16"/>
      <c r="BB27" s="105">
        <f t="shared" si="9"/>
        <v>8516.799999999997</v>
      </c>
      <c r="BC27" s="66"/>
      <c r="BD27" s="61"/>
      <c r="BE27" s="7">
        <f t="shared" si="10"/>
        <v>-1979.999999999999</v>
      </c>
      <c r="BF27" s="66"/>
      <c r="BG27" s="61"/>
      <c r="BH27" s="7">
        <f t="shared" si="11"/>
        <v>9212</v>
      </c>
      <c r="BI27" s="99"/>
      <c r="BJ27" s="61"/>
      <c r="BK27" s="6">
        <f t="shared" si="12"/>
        <v>11545</v>
      </c>
      <c r="BL27" s="66"/>
      <c r="BM27" s="61"/>
      <c r="BN27" s="7">
        <f t="shared" si="13"/>
        <v>-422.59999999999945</v>
      </c>
      <c r="BO27" s="99"/>
      <c r="BP27" s="61"/>
      <c r="BQ27" s="93">
        <f t="shared" si="14"/>
        <v>6543</v>
      </c>
      <c r="BR27" s="99"/>
      <c r="BS27" s="61"/>
      <c r="BT27" s="93"/>
    </row>
    <row r="28" spans="1:72" ht="12.75">
      <c r="A28" s="138">
        <v>201</v>
      </c>
      <c r="B28" s="136"/>
      <c r="C28" s="84" t="s">
        <v>55</v>
      </c>
      <c r="D28" s="12"/>
      <c r="E28" s="6"/>
      <c r="F28" s="6">
        <f t="shared" si="0"/>
        <v>-11054.7</v>
      </c>
      <c r="G28" s="12"/>
      <c r="H28" s="6"/>
      <c r="I28" s="7">
        <f t="shared" si="1"/>
        <v>-1419</v>
      </c>
      <c r="J28" s="12"/>
      <c r="K28" s="16"/>
      <c r="L28" s="7">
        <f t="shared" si="2"/>
        <v>-1895.6000000000004</v>
      </c>
      <c r="M28" s="12"/>
      <c r="N28" s="6"/>
      <c r="O28" s="7">
        <f t="shared" si="3"/>
        <v>5880.799999999999</v>
      </c>
      <c r="P28" s="97"/>
      <c r="Q28" s="6"/>
      <c r="R28" s="7">
        <f t="shared" si="4"/>
        <v>-2065.2000000000003</v>
      </c>
      <c r="S28" s="6"/>
      <c r="T28" s="6"/>
      <c r="U28" s="43">
        <f t="shared" si="5"/>
        <v>4927.599999999999</v>
      </c>
      <c r="V28" s="5"/>
      <c r="W28" s="6"/>
      <c r="X28" s="7">
        <f t="shared" si="6"/>
        <v>5454</v>
      </c>
      <c r="Y28" s="16"/>
      <c r="Z28" s="16"/>
      <c r="AA28" s="52">
        <f t="shared" si="7"/>
        <v>-6401</v>
      </c>
      <c r="AB28" s="6"/>
      <c r="AC28" s="6"/>
      <c r="AD28" s="7">
        <f t="shared" si="8"/>
        <v>25124.1</v>
      </c>
      <c r="AE28" s="6"/>
      <c r="AF28" s="6"/>
      <c r="AG28" s="7"/>
      <c r="AH28" s="8"/>
      <c r="AI28" s="6"/>
      <c r="AJ28" s="7"/>
      <c r="AK28" s="8"/>
      <c r="AL28" s="6"/>
      <c r="AM28" s="93"/>
      <c r="AN28" s="6"/>
      <c r="AO28" s="6"/>
      <c r="AP28" s="7"/>
      <c r="AQ28" s="8"/>
      <c r="AR28" s="6"/>
      <c r="AS28" s="6"/>
      <c r="AT28" s="8"/>
      <c r="AU28" s="6"/>
      <c r="AV28" s="7"/>
      <c r="AW28" s="6"/>
      <c r="AX28" s="6"/>
      <c r="AY28" s="7"/>
      <c r="AZ28" s="16"/>
      <c r="BA28" s="16"/>
      <c r="BB28" s="105">
        <f t="shared" si="9"/>
        <v>8516.799999999997</v>
      </c>
      <c r="BC28" s="66"/>
      <c r="BD28" s="16"/>
      <c r="BE28" s="7">
        <f t="shared" si="10"/>
        <v>-1979.999999999999</v>
      </c>
      <c r="BF28" s="66"/>
      <c r="BG28" s="16"/>
      <c r="BH28" s="7">
        <f t="shared" si="11"/>
        <v>9212</v>
      </c>
      <c r="BI28" s="99"/>
      <c r="BJ28" s="16"/>
      <c r="BK28" s="6">
        <f t="shared" si="12"/>
        <v>11545</v>
      </c>
      <c r="BL28" s="66"/>
      <c r="BM28" s="16"/>
      <c r="BN28" s="7">
        <f t="shared" si="13"/>
        <v>-422.59999999999945</v>
      </c>
      <c r="BO28" s="99"/>
      <c r="BP28" s="16"/>
      <c r="BQ28" s="93">
        <f t="shared" si="14"/>
        <v>6543</v>
      </c>
      <c r="BR28" s="99"/>
      <c r="BS28" s="16"/>
      <c r="BT28" s="93"/>
    </row>
    <row r="29" spans="1:72" ht="12.75">
      <c r="A29" s="137">
        <v>215</v>
      </c>
      <c r="B29" s="6"/>
      <c r="C29" s="84">
        <f>SUM(E16,K13,Q12,Z8)</f>
        <v>3303</v>
      </c>
      <c r="D29" s="12"/>
      <c r="E29" s="6"/>
      <c r="F29" s="6">
        <f t="shared" si="0"/>
        <v>-11054.7</v>
      </c>
      <c r="G29" s="8"/>
      <c r="H29" s="6"/>
      <c r="I29" s="7">
        <f t="shared" si="1"/>
        <v>-1419</v>
      </c>
      <c r="J29" s="12"/>
      <c r="K29" s="6"/>
      <c r="L29" s="7">
        <f t="shared" si="2"/>
        <v>-1895.6000000000004</v>
      </c>
      <c r="M29" s="8"/>
      <c r="N29" s="6"/>
      <c r="O29" s="7">
        <f t="shared" si="3"/>
        <v>5880.799999999999</v>
      </c>
      <c r="P29" s="97"/>
      <c r="Q29" s="6"/>
      <c r="R29" s="7">
        <f t="shared" si="4"/>
        <v>-2065.2000000000003</v>
      </c>
      <c r="S29" s="6"/>
      <c r="T29" s="6"/>
      <c r="U29" s="43">
        <f t="shared" si="5"/>
        <v>4927.599999999999</v>
      </c>
      <c r="V29" s="5"/>
      <c r="W29" s="6"/>
      <c r="X29" s="7">
        <f t="shared" si="6"/>
        <v>5454</v>
      </c>
      <c r="Y29" s="16"/>
      <c r="Z29" s="16"/>
      <c r="AA29" s="52"/>
      <c r="AB29" s="6"/>
      <c r="AC29" s="6"/>
      <c r="AD29" s="7">
        <f t="shared" si="8"/>
        <v>25124.1</v>
      </c>
      <c r="AE29" s="6"/>
      <c r="AF29" s="6"/>
      <c r="AG29" s="7"/>
      <c r="AH29" s="8"/>
      <c r="AI29" s="6"/>
      <c r="AJ29" s="7"/>
      <c r="AK29" s="8"/>
      <c r="AL29" s="6"/>
      <c r="AM29" s="93"/>
      <c r="AN29" s="6"/>
      <c r="AO29" s="6"/>
      <c r="AP29" s="7"/>
      <c r="AQ29" s="8"/>
      <c r="AR29" s="6"/>
      <c r="AS29" s="6"/>
      <c r="AT29" s="8"/>
      <c r="AU29" s="6"/>
      <c r="AV29" s="7"/>
      <c r="AW29" s="6"/>
      <c r="AX29" s="6"/>
      <c r="AY29" s="7"/>
      <c r="AZ29" s="16"/>
      <c r="BA29" s="16"/>
      <c r="BB29" s="105">
        <f t="shared" si="9"/>
        <v>8516.799999999997</v>
      </c>
      <c r="BC29" s="66"/>
      <c r="BD29" s="16"/>
      <c r="BE29" s="7">
        <f t="shared" si="10"/>
        <v>-1979.999999999999</v>
      </c>
      <c r="BF29" s="66"/>
      <c r="BG29" s="16"/>
      <c r="BH29" s="7">
        <f t="shared" si="11"/>
        <v>9212</v>
      </c>
      <c r="BI29" s="99"/>
      <c r="BJ29" s="16"/>
      <c r="BK29" s="6">
        <f t="shared" si="12"/>
        <v>11545</v>
      </c>
      <c r="BL29" s="66"/>
      <c r="BM29" s="16"/>
      <c r="BN29" s="7">
        <f t="shared" si="13"/>
        <v>-422.59999999999945</v>
      </c>
      <c r="BO29" s="99"/>
      <c r="BP29" s="16"/>
      <c r="BQ29" s="93">
        <f t="shared" si="14"/>
        <v>6543</v>
      </c>
      <c r="BR29" s="99"/>
      <c r="BS29" s="16"/>
      <c r="BT29" s="93"/>
    </row>
    <row r="30" spans="1:72" ht="12.75">
      <c r="A30" s="137">
        <v>157</v>
      </c>
      <c r="B30" s="44"/>
      <c r="C30" s="84">
        <f>SUM(E4,)</f>
        <v>1040</v>
      </c>
      <c r="D30" s="8"/>
      <c r="E30" s="6"/>
      <c r="F30" s="6">
        <f t="shared" si="0"/>
        <v>-11054.7</v>
      </c>
      <c r="G30" s="8"/>
      <c r="H30" s="6"/>
      <c r="I30" s="7">
        <f t="shared" si="1"/>
        <v>-1419</v>
      </c>
      <c r="J30" s="8"/>
      <c r="K30" s="6"/>
      <c r="L30" s="7">
        <f t="shared" si="2"/>
        <v>-1895.6000000000004</v>
      </c>
      <c r="M30" s="8"/>
      <c r="N30" s="6"/>
      <c r="O30" s="7">
        <f t="shared" si="3"/>
        <v>5880.799999999999</v>
      </c>
      <c r="P30" s="6"/>
      <c r="Q30" s="6"/>
      <c r="R30" s="7">
        <f t="shared" si="4"/>
        <v>-2065.2000000000003</v>
      </c>
      <c r="S30" s="6"/>
      <c r="T30" s="6"/>
      <c r="U30" s="43">
        <f t="shared" si="5"/>
        <v>4927.599999999999</v>
      </c>
      <c r="V30" s="8"/>
      <c r="W30" s="6"/>
      <c r="X30" s="7">
        <f t="shared" si="6"/>
        <v>5454</v>
      </c>
      <c r="Y30" s="16"/>
      <c r="Z30" s="16"/>
      <c r="AA30" s="52"/>
      <c r="AB30" s="6"/>
      <c r="AC30" s="6"/>
      <c r="AD30" s="7">
        <f t="shared" si="8"/>
        <v>25124.1</v>
      </c>
      <c r="AE30" s="6"/>
      <c r="AF30" s="6"/>
      <c r="AG30" s="7"/>
      <c r="AH30" s="8"/>
      <c r="AI30" s="6"/>
      <c r="AJ30" s="7"/>
      <c r="AK30" s="8"/>
      <c r="AL30" s="6"/>
      <c r="AM30" s="93"/>
      <c r="AN30" s="6"/>
      <c r="AO30" s="6"/>
      <c r="AP30" s="7"/>
      <c r="AQ30" s="8"/>
      <c r="AR30" s="6"/>
      <c r="AS30" s="6"/>
      <c r="AT30" s="8"/>
      <c r="AU30" s="6"/>
      <c r="AV30" s="7"/>
      <c r="AW30" s="6"/>
      <c r="AX30" s="6"/>
      <c r="AY30" s="7"/>
      <c r="AZ30" s="16"/>
      <c r="BA30" s="16"/>
      <c r="BB30" s="105">
        <f t="shared" si="9"/>
        <v>8516.799999999997</v>
      </c>
      <c r="BC30" s="66"/>
      <c r="BD30" s="16"/>
      <c r="BE30" s="7">
        <f t="shared" si="10"/>
        <v>-1979.999999999999</v>
      </c>
      <c r="BF30" s="66"/>
      <c r="BG30" s="16"/>
      <c r="BH30" s="7">
        <f t="shared" si="11"/>
        <v>9212</v>
      </c>
      <c r="BI30" s="99"/>
      <c r="BJ30" s="16"/>
      <c r="BK30" s="6">
        <f t="shared" si="12"/>
        <v>11545</v>
      </c>
      <c r="BL30" s="66"/>
      <c r="BM30" s="16"/>
      <c r="BN30" s="7">
        <f t="shared" si="13"/>
        <v>-422.59999999999945</v>
      </c>
      <c r="BO30" s="99"/>
      <c r="BP30" s="16"/>
      <c r="BQ30" s="93">
        <f t="shared" si="14"/>
        <v>6543</v>
      </c>
      <c r="BR30" s="99"/>
      <c r="BS30" s="16"/>
      <c r="BT30" s="93"/>
    </row>
    <row r="31" spans="1:72" ht="12.75">
      <c r="A31" s="137">
        <v>225</v>
      </c>
      <c r="B31" s="44"/>
      <c r="C31" s="84">
        <f>SUM(E14,K11)</f>
        <v>1736</v>
      </c>
      <c r="D31" s="8"/>
      <c r="E31" s="6"/>
      <c r="F31" s="6"/>
      <c r="G31" s="8"/>
      <c r="H31" s="6"/>
      <c r="I31" s="7"/>
      <c r="J31" s="8"/>
      <c r="K31" s="6"/>
      <c r="L31" s="7"/>
      <c r="M31" s="8"/>
      <c r="N31" s="6"/>
      <c r="O31" s="7"/>
      <c r="P31" s="6"/>
      <c r="Q31" s="6"/>
      <c r="R31" s="7"/>
      <c r="S31" s="6"/>
      <c r="T31" s="6"/>
      <c r="U31" s="43"/>
      <c r="V31" s="8"/>
      <c r="W31" s="6"/>
      <c r="X31" s="7"/>
      <c r="Y31" s="16"/>
      <c r="Z31" s="16"/>
      <c r="AA31" s="52"/>
      <c r="AB31" s="6"/>
      <c r="AC31" s="6"/>
      <c r="AD31" s="7"/>
      <c r="AE31" s="6"/>
      <c r="AF31" s="6"/>
      <c r="AG31" s="7"/>
      <c r="AH31" s="8"/>
      <c r="AI31" s="6"/>
      <c r="AJ31" s="7"/>
      <c r="AK31" s="8"/>
      <c r="AL31" s="6"/>
      <c r="AM31" s="93"/>
      <c r="AN31" s="6"/>
      <c r="AO31" s="6"/>
      <c r="AP31" s="7"/>
      <c r="AQ31" s="8"/>
      <c r="AR31" s="6"/>
      <c r="AS31" s="6"/>
      <c r="AT31" s="8"/>
      <c r="AU31" s="6"/>
      <c r="AV31" s="7"/>
      <c r="AW31" s="6"/>
      <c r="AX31" s="6"/>
      <c r="AY31" s="7"/>
      <c r="AZ31" s="16"/>
      <c r="BA31" s="16"/>
      <c r="BB31" s="105"/>
      <c r="BC31" s="66"/>
      <c r="BD31" s="16"/>
      <c r="BE31" s="7"/>
      <c r="BF31" s="66"/>
      <c r="BG31" s="16"/>
      <c r="BH31" s="7"/>
      <c r="BI31" s="99"/>
      <c r="BJ31" s="16"/>
      <c r="BK31" s="6"/>
      <c r="BL31" s="66"/>
      <c r="BM31" s="16"/>
      <c r="BN31" s="7"/>
      <c r="BO31" s="99"/>
      <c r="BP31" s="16"/>
      <c r="BQ31" s="93"/>
      <c r="BR31" s="99"/>
      <c r="BS31" s="16"/>
      <c r="BT31" s="93"/>
    </row>
    <row r="32" spans="1:72" ht="13.5" thickBot="1">
      <c r="A32" s="137"/>
      <c r="B32" s="6"/>
      <c r="C32" s="84"/>
      <c r="D32" s="8"/>
      <c r="E32" s="6"/>
      <c r="F32" s="6">
        <f>F30-E32</f>
        <v>-11054.7</v>
      </c>
      <c r="G32" s="9"/>
      <c r="H32" s="10"/>
      <c r="I32" s="11">
        <f>I30-H32</f>
        <v>-1419</v>
      </c>
      <c r="J32" s="8"/>
      <c r="K32" s="6"/>
      <c r="L32" s="7"/>
      <c r="M32" s="8"/>
      <c r="N32" s="6"/>
      <c r="O32" s="7">
        <f>O30-N32</f>
        <v>5880.799999999999</v>
      </c>
      <c r="P32" s="6"/>
      <c r="Q32" s="6"/>
      <c r="R32" s="7">
        <f>R30-Q32</f>
        <v>-2065.2000000000003</v>
      </c>
      <c r="S32" s="6"/>
      <c r="T32" s="6"/>
      <c r="U32" s="43">
        <f>U30-T32</f>
        <v>4927.599999999999</v>
      </c>
      <c r="V32" s="8"/>
      <c r="W32" s="6"/>
      <c r="X32" s="7"/>
      <c r="Y32" s="16"/>
      <c r="Z32" s="16"/>
      <c r="AA32" s="52"/>
      <c r="AB32" s="10"/>
      <c r="AC32" s="10"/>
      <c r="AD32" s="11"/>
      <c r="AE32" s="6"/>
      <c r="AF32" s="6"/>
      <c r="AG32" s="7"/>
      <c r="AH32" s="8"/>
      <c r="AI32" s="6"/>
      <c r="AJ32" s="7"/>
      <c r="AK32" s="8"/>
      <c r="AL32" s="6"/>
      <c r="AM32" s="93"/>
      <c r="AN32" s="6"/>
      <c r="AO32" s="6"/>
      <c r="AP32" s="7"/>
      <c r="AQ32" s="8"/>
      <c r="AR32" s="6"/>
      <c r="AS32" s="6"/>
      <c r="AT32" s="8"/>
      <c r="AU32" s="6"/>
      <c r="AV32" s="7"/>
      <c r="AW32" s="6"/>
      <c r="AX32" s="6"/>
      <c r="AY32" s="7"/>
      <c r="AZ32" s="16"/>
      <c r="BA32" s="16"/>
      <c r="BB32" s="105">
        <f>BB30-BA32</f>
        <v>8516.799999999997</v>
      </c>
      <c r="BC32" s="66"/>
      <c r="BD32" s="16"/>
      <c r="BE32" s="7"/>
      <c r="BF32" s="66"/>
      <c r="BG32" s="16"/>
      <c r="BH32" s="7"/>
      <c r="BI32" s="99"/>
      <c r="BJ32" s="16"/>
      <c r="BK32" s="6"/>
      <c r="BL32" s="66"/>
      <c r="BM32" s="16"/>
      <c r="BN32" s="7"/>
      <c r="BO32" s="99"/>
      <c r="BP32" s="16"/>
      <c r="BQ32" s="93"/>
      <c r="BR32" s="99"/>
      <c r="BS32" s="16"/>
      <c r="BT32" s="93"/>
    </row>
    <row r="33" spans="4:72" s="123" customFormat="1" ht="18.75" customHeight="1" thickBot="1">
      <c r="D33" s="115"/>
      <c r="E33" s="116">
        <f>SUM(E4:E32)</f>
        <v>49054.7</v>
      </c>
      <c r="F33" s="118"/>
      <c r="G33" s="116"/>
      <c r="H33" s="116">
        <f>SUM(H4:H32)</f>
        <v>31419</v>
      </c>
      <c r="I33" s="117"/>
      <c r="J33" s="115"/>
      <c r="K33" s="116">
        <f>SUM(K4:K32)</f>
        <v>23895.6</v>
      </c>
      <c r="L33" s="117"/>
      <c r="M33" s="115"/>
      <c r="N33" s="116">
        <f>SUM(N4:N32)</f>
        <v>34119.2</v>
      </c>
      <c r="O33" s="117"/>
      <c r="P33" s="116"/>
      <c r="Q33" s="116">
        <f>SUM(Q4:Q32)</f>
        <v>25065.199999999997</v>
      </c>
      <c r="R33" s="117"/>
      <c r="S33" s="116"/>
      <c r="T33" s="116">
        <f>SUM(T4:T32)</f>
        <v>30072.4</v>
      </c>
      <c r="U33" s="116"/>
      <c r="V33" s="115"/>
      <c r="W33" s="116">
        <f>SUM(W4:W32)</f>
        <v>17546</v>
      </c>
      <c r="X33" s="117"/>
      <c r="Y33" s="119"/>
      <c r="Z33" s="116">
        <f>SUM(Z4:Z32)</f>
        <v>23401</v>
      </c>
      <c r="AA33" s="120"/>
      <c r="AB33" s="116"/>
      <c r="AC33" s="116">
        <f>SUM(AC4:AC32)</f>
        <v>4875.9</v>
      </c>
      <c r="AD33" s="117"/>
      <c r="AE33" s="115"/>
      <c r="AF33" s="116">
        <f>SUM(AF4:AF32)</f>
        <v>0</v>
      </c>
      <c r="AG33" s="117"/>
      <c r="AH33" s="115"/>
      <c r="AI33" s="116">
        <f>SUM(AI4:AI32)</f>
        <v>0</v>
      </c>
      <c r="AJ33" s="117"/>
      <c r="AK33" s="115"/>
      <c r="AL33" s="116">
        <f>SUM(AL4:AL32)</f>
        <v>2916</v>
      </c>
      <c r="AM33" s="117"/>
      <c r="AN33" s="116"/>
      <c r="AO33" s="116">
        <f>SUM(AO4:AO32)</f>
        <v>0</v>
      </c>
      <c r="AP33" s="117"/>
      <c r="AQ33" s="115"/>
      <c r="AR33" s="116">
        <f>SUM(AR4:AR32)</f>
        <v>0</v>
      </c>
      <c r="AS33" s="116"/>
      <c r="AT33" s="115"/>
      <c r="AU33" s="116">
        <f>SUM(AU4:AU32)</f>
        <v>0</v>
      </c>
      <c r="AV33" s="117"/>
      <c r="AW33" s="116"/>
      <c r="AX33" s="116">
        <f>SUM(AX4:AX32)</f>
        <v>0</v>
      </c>
      <c r="AY33" s="117"/>
      <c r="AZ33" s="119"/>
      <c r="BA33" s="119">
        <f>SUM(BA4:BA32)</f>
        <v>21483.199999999997</v>
      </c>
      <c r="BB33" s="121"/>
      <c r="BC33" s="122"/>
      <c r="BD33" s="119">
        <f>SUM(BD4:BD32)</f>
        <v>31980</v>
      </c>
      <c r="BE33" s="117"/>
      <c r="BF33" s="122"/>
      <c r="BG33" s="119">
        <f>SUM(BG4:BG32)</f>
        <v>23788</v>
      </c>
      <c r="BH33" s="117"/>
      <c r="BI33" s="119"/>
      <c r="BJ33" s="119">
        <f>SUM(BJ4:BJ32)</f>
        <v>18455</v>
      </c>
      <c r="BK33" s="116"/>
      <c r="BL33" s="122"/>
      <c r="BM33" s="119">
        <f>SUM(BM4:BM32)</f>
        <v>30422.6</v>
      </c>
      <c r="BN33" s="117"/>
      <c r="BO33" s="119"/>
      <c r="BP33" s="119">
        <f>SUM(BP4:BP32)</f>
        <v>23457</v>
      </c>
      <c r="BQ33" s="117"/>
      <c r="BR33" s="119"/>
      <c r="BS33" s="119"/>
      <c r="BT33" s="117"/>
    </row>
    <row r="34" spans="2:69" s="123" customFormat="1" ht="15.75">
      <c r="B34" s="123" t="s">
        <v>72</v>
      </c>
      <c r="C34" s="187"/>
      <c r="D34" s="316">
        <f>SUM(E33,H33,K33,N33,Q33,T33,W33,Z33)</f>
        <v>234573.1</v>
      </c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6">
        <f>SUM(AC33,AF33,AI33,AL33,AO33,AR33,AU33,AX33)</f>
        <v>7791.9</v>
      </c>
      <c r="AC34" s="316"/>
      <c r="AD34" s="316"/>
      <c r="AE34" s="316"/>
      <c r="AF34" s="316"/>
      <c r="AG34" s="316"/>
      <c r="AH34" s="316"/>
      <c r="AI34" s="316"/>
      <c r="AJ34" s="316"/>
      <c r="AK34" s="316"/>
      <c r="AL34" s="316"/>
      <c r="AM34" s="316"/>
      <c r="AN34" s="316"/>
      <c r="AO34" s="316"/>
      <c r="AP34" s="316"/>
      <c r="AQ34" s="316"/>
      <c r="AR34" s="316"/>
      <c r="AS34" s="316"/>
      <c r="AT34" s="316"/>
      <c r="AU34" s="316"/>
      <c r="AV34" s="316"/>
      <c r="AW34" s="316"/>
      <c r="AX34" s="316"/>
      <c r="AY34" s="316"/>
      <c r="AZ34" s="316">
        <f>SUM(BA33,BD33,BG33,BJ33,BM33,BP33)</f>
        <v>149585.8</v>
      </c>
      <c r="BA34" s="316"/>
      <c r="BB34" s="316"/>
      <c r="BC34" s="316"/>
      <c r="BD34" s="316"/>
      <c r="BE34" s="316"/>
      <c r="BF34" s="316"/>
      <c r="BG34" s="316"/>
      <c r="BH34" s="316"/>
      <c r="BI34" s="316"/>
      <c r="BJ34" s="316"/>
      <c r="BK34" s="316"/>
      <c r="BL34" s="316"/>
      <c r="BM34" s="316"/>
      <c r="BN34" s="316"/>
      <c r="BO34" s="316"/>
      <c r="BP34" s="316"/>
      <c r="BQ34" s="316"/>
    </row>
    <row r="35" spans="3:30" ht="12.75">
      <c r="C35" s="96" t="s">
        <v>74</v>
      </c>
      <c r="F35" s="6">
        <v>8014</v>
      </c>
      <c r="G35" s="109"/>
      <c r="I35" s="105">
        <v>1976</v>
      </c>
      <c r="L35" s="105">
        <v>6748</v>
      </c>
      <c r="R35" s="105">
        <v>8986</v>
      </c>
      <c r="X35" s="6">
        <v>2888</v>
      </c>
      <c r="Z35" s="105"/>
      <c r="AA35" s="114">
        <v>10440</v>
      </c>
      <c r="AD35" s="105">
        <v>4132</v>
      </c>
    </row>
    <row r="36" spans="1:27" ht="15.75">
      <c r="A36" s="193" t="s">
        <v>73</v>
      </c>
      <c r="C36" s="192">
        <f>SUM(D34,AB34)</f>
        <v>242365</v>
      </c>
      <c r="F36" s="6"/>
      <c r="I36" s="105">
        <v>2614</v>
      </c>
      <c r="J36" s="105"/>
      <c r="L36" s="105"/>
      <c r="R36" s="104">
        <v>912</v>
      </c>
      <c r="X36" s="6">
        <v>494</v>
      </c>
      <c r="AA36" s="16"/>
    </row>
    <row r="37" spans="9:24" ht="12.75">
      <c r="I37" s="113">
        <f>SUM(I35:I36)</f>
        <v>4590</v>
      </c>
      <c r="L37" s="105"/>
      <c r="Q37" t="s">
        <v>34</v>
      </c>
      <c r="R37" s="108">
        <v>5200</v>
      </c>
      <c r="X37" s="184">
        <f>SUM(X35:X36)</f>
        <v>3382</v>
      </c>
    </row>
    <row r="38" spans="9:24" ht="12.75">
      <c r="I38" s="113"/>
      <c r="L38" s="105"/>
      <c r="R38" s="108"/>
      <c r="X38" s="184"/>
    </row>
    <row r="39" spans="9:24" ht="12.75">
      <c r="I39" s="113"/>
      <c r="L39" s="105"/>
      <c r="R39" s="108"/>
      <c r="X39" s="184"/>
    </row>
    <row r="40" spans="2:24" s="185" customFormat="1" ht="12.75">
      <c r="B40" s="308" t="s">
        <v>118</v>
      </c>
      <c r="C40" s="184"/>
      <c r="I40" s="184"/>
      <c r="X40" s="184"/>
    </row>
    <row r="41" spans="2:27" ht="12.75">
      <c r="B41" t="s">
        <v>119</v>
      </c>
      <c r="C41" s="299" t="s">
        <v>112</v>
      </c>
      <c r="D41" s="300"/>
      <c r="E41" s="300">
        <v>110</v>
      </c>
      <c r="F41" s="300"/>
      <c r="G41" s="300"/>
      <c r="H41" s="300">
        <v>79</v>
      </c>
      <c r="I41" s="300"/>
      <c r="J41" s="300"/>
      <c r="K41" s="300">
        <v>164</v>
      </c>
      <c r="L41" s="300">
        <v>42</v>
      </c>
      <c r="M41" s="300"/>
      <c r="N41" s="300">
        <v>64</v>
      </c>
      <c r="O41" s="300">
        <v>18</v>
      </c>
      <c r="P41" s="300"/>
      <c r="Q41" s="300">
        <v>156</v>
      </c>
      <c r="R41" s="301"/>
      <c r="S41" s="300"/>
      <c r="T41" s="300">
        <v>168</v>
      </c>
      <c r="U41" s="300"/>
      <c r="V41" s="300">
        <v>34</v>
      </c>
      <c r="W41" s="300">
        <v>24</v>
      </c>
      <c r="X41" s="300"/>
      <c r="Y41" s="300"/>
      <c r="Z41" s="300">
        <v>152</v>
      </c>
      <c r="AA41" s="300"/>
    </row>
    <row r="42" spans="5:26" ht="12.75">
      <c r="E42" t="s">
        <v>113</v>
      </c>
      <c r="K42" t="s">
        <v>114</v>
      </c>
      <c r="L42" t="s">
        <v>115</v>
      </c>
      <c r="N42" t="s">
        <v>114</v>
      </c>
      <c r="O42" t="s">
        <v>117</v>
      </c>
      <c r="Q42" t="s">
        <v>114</v>
      </c>
      <c r="T42" t="s">
        <v>114</v>
      </c>
      <c r="W42" t="s">
        <v>116</v>
      </c>
      <c r="Z42" t="s">
        <v>114</v>
      </c>
    </row>
    <row r="43" spans="1:26" s="306" customFormat="1" ht="15.75">
      <c r="A43" s="304"/>
      <c r="B43" s="305">
        <v>300</v>
      </c>
      <c r="C43" s="302">
        <f>SUM(E43:AA43)</f>
        <v>278100</v>
      </c>
      <c r="E43" s="307">
        <f>(300*E41)</f>
        <v>33000</v>
      </c>
      <c r="H43" s="307">
        <f>(300*H41)</f>
        <v>23700</v>
      </c>
      <c r="K43" s="307">
        <f>(300*K41)</f>
        <v>49200</v>
      </c>
      <c r="N43" s="307">
        <f>(300*N41)</f>
        <v>19200</v>
      </c>
      <c r="Q43" s="307">
        <f>(300*Q41)</f>
        <v>46800</v>
      </c>
      <c r="T43" s="307">
        <f>(300*T41)</f>
        <v>50400</v>
      </c>
      <c r="V43" s="307">
        <f>(300*V41)</f>
        <v>10200</v>
      </c>
      <c r="Z43" s="307">
        <f>(300*Z41)</f>
        <v>45600</v>
      </c>
    </row>
    <row r="44" spans="2:27" ht="15.75">
      <c r="B44" s="282">
        <v>250</v>
      </c>
      <c r="C44" s="186">
        <f>SUM(E44:AA44)</f>
        <v>231750</v>
      </c>
      <c r="E44" s="185">
        <f>E41*250</f>
        <v>27500</v>
      </c>
      <c r="F44" s="303"/>
      <c r="G44" s="303"/>
      <c r="H44" s="185">
        <f>H41*250</f>
        <v>19750</v>
      </c>
      <c r="I44" s="303"/>
      <c r="J44" s="303"/>
      <c r="K44" s="185">
        <f>K41*250</f>
        <v>41000</v>
      </c>
      <c r="L44" s="303"/>
      <c r="M44" s="303"/>
      <c r="N44" s="185">
        <f>N41*250</f>
        <v>16000</v>
      </c>
      <c r="O44" s="303"/>
      <c r="P44" s="303"/>
      <c r="Q44" s="185">
        <f>Q41*250</f>
        <v>39000</v>
      </c>
      <c r="R44" s="303"/>
      <c r="S44" s="303"/>
      <c r="T44" s="185">
        <f>T41*250</f>
        <v>42000</v>
      </c>
      <c r="U44" s="303"/>
      <c r="V44" s="185">
        <f>V41*250</f>
        <v>8500</v>
      </c>
      <c r="W44" s="303"/>
      <c r="X44" s="303"/>
      <c r="Y44" s="303"/>
      <c r="Z44" s="185">
        <f>Z41*250</f>
        <v>38000</v>
      </c>
      <c r="AA44" s="303"/>
    </row>
    <row r="45" spans="2:26" s="190" customFormat="1" ht="15.75">
      <c r="B45" s="188">
        <v>200</v>
      </c>
      <c r="C45" s="189">
        <f>SUM(E45:AA45)</f>
        <v>185400</v>
      </c>
      <c r="E45" s="191">
        <f>E41*200</f>
        <v>22000</v>
      </c>
      <c r="H45" s="191">
        <f>H41*200</f>
        <v>15800</v>
      </c>
      <c r="K45" s="191">
        <f>K41*200</f>
        <v>32800</v>
      </c>
      <c r="L45" s="191"/>
      <c r="N45" s="191">
        <f>N41*200</f>
        <v>12800</v>
      </c>
      <c r="O45" s="191"/>
      <c r="Q45" s="191">
        <f>Q41*200</f>
        <v>31200</v>
      </c>
      <c r="T45" s="191">
        <f>T41*200</f>
        <v>33600</v>
      </c>
      <c r="V45" s="191">
        <f>V41*200</f>
        <v>6800</v>
      </c>
      <c r="W45" s="191"/>
      <c r="Z45" s="191">
        <f>Z41*200</f>
        <v>30400</v>
      </c>
    </row>
  </sheetData>
  <mergeCells count="3">
    <mergeCell ref="AZ34:BQ34"/>
    <mergeCell ref="AB34:AY34"/>
    <mergeCell ref="D34:AA3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37"/>
  <sheetViews>
    <sheetView workbookViewId="0" topLeftCell="A1">
      <selection activeCell="G44" sqref="G44"/>
    </sheetView>
  </sheetViews>
  <sheetFormatPr defaultColWidth="9.00390625" defaultRowHeight="12.75"/>
  <cols>
    <col min="1" max="1" width="7.00390625" style="0" customWidth="1"/>
    <col min="2" max="2" width="8.625" style="0" customWidth="1"/>
    <col min="3" max="3" width="10.00390625" style="0" customWidth="1"/>
    <col min="4" max="4" width="5.00390625" style="0" customWidth="1"/>
    <col min="5" max="5" width="10.125" style="0" bestFit="1" customWidth="1"/>
    <col min="6" max="6" width="9.25390625" style="0" bestFit="1" customWidth="1"/>
    <col min="7" max="7" width="4.875" style="0" customWidth="1"/>
    <col min="8" max="9" width="9.25390625" style="0" bestFit="1" customWidth="1"/>
    <col min="10" max="10" width="4.75390625" style="0" customWidth="1"/>
    <col min="11" max="12" width="9.25390625" style="0" bestFit="1" customWidth="1"/>
    <col min="13" max="13" width="5.875" style="0" customWidth="1"/>
    <col min="14" max="14" width="9.25390625" style="0" bestFit="1" customWidth="1"/>
    <col min="15" max="15" width="11.25390625" style="0" customWidth="1"/>
    <col min="16" max="16" width="4.75390625" style="0" customWidth="1"/>
    <col min="17" max="18" width="9.25390625" style="0" bestFit="1" customWidth="1"/>
    <col min="19" max="19" width="5.125" style="0" customWidth="1"/>
    <col min="20" max="20" width="9.25390625" style="0" bestFit="1" customWidth="1"/>
    <col min="21" max="21" width="11.25390625" style="0" customWidth="1"/>
    <col min="22" max="22" width="6.25390625" style="0" customWidth="1"/>
    <col min="23" max="23" width="8.125" style="0" customWidth="1"/>
    <col min="25" max="25" width="5.75390625" style="0" customWidth="1"/>
    <col min="26" max="27" width="9.25390625" style="0" bestFit="1" customWidth="1"/>
    <col min="28" max="28" width="5.625" style="0" customWidth="1"/>
    <col min="29" max="29" width="9.25390625" style="0" bestFit="1" customWidth="1"/>
    <col min="30" max="30" width="10.00390625" style="0" customWidth="1"/>
    <col min="31" max="31" width="4.75390625" style="0" customWidth="1"/>
    <col min="32" max="33" width="9.25390625" style="0" bestFit="1" customWidth="1"/>
    <col min="34" max="34" width="5.125" style="0" customWidth="1"/>
    <col min="35" max="36" width="9.25390625" style="0" bestFit="1" customWidth="1"/>
    <col min="37" max="37" width="4.75390625" style="0" customWidth="1"/>
    <col min="38" max="39" width="9.25390625" style="0" bestFit="1" customWidth="1"/>
    <col min="40" max="40" width="6.25390625" style="0" customWidth="1"/>
    <col min="46" max="46" width="7.375" style="0" customWidth="1"/>
    <col min="49" max="49" width="6.125" style="0" customWidth="1"/>
    <col min="52" max="52" width="6.125" style="0" customWidth="1"/>
    <col min="53" max="53" width="9.25390625" style="0" bestFit="1" customWidth="1"/>
    <col min="54" max="54" width="10.125" style="0" bestFit="1" customWidth="1"/>
    <col min="55" max="55" width="6.00390625" style="0" customWidth="1"/>
    <col min="56" max="56" width="9.25390625" style="0" bestFit="1" customWidth="1"/>
    <col min="57" max="57" width="10.125" style="0" bestFit="1" customWidth="1"/>
    <col min="58" max="58" width="4.75390625" style="0" customWidth="1"/>
    <col min="61" max="61" width="4.75390625" style="0" customWidth="1"/>
    <col min="64" max="64" width="5.125" style="0" customWidth="1"/>
    <col min="67" max="67" width="6.75390625" style="0" customWidth="1"/>
    <col min="70" max="70" width="5.375" style="0" customWidth="1"/>
    <col min="71" max="71" width="9.375" style="0" customWidth="1"/>
  </cols>
  <sheetData>
    <row r="1" spans="1:72" ht="13.5" thickBot="1">
      <c r="A1" s="2"/>
      <c r="B1" s="3" t="s">
        <v>12</v>
      </c>
      <c r="C1" s="4"/>
      <c r="D1" s="2"/>
      <c r="E1" s="3" t="s">
        <v>0</v>
      </c>
      <c r="F1" s="4"/>
      <c r="G1" s="2"/>
      <c r="H1" s="3" t="s">
        <v>1</v>
      </c>
      <c r="I1" s="4"/>
      <c r="J1" s="2"/>
      <c r="K1" s="3" t="s">
        <v>13</v>
      </c>
      <c r="L1" s="3"/>
      <c r="M1" s="2"/>
      <c r="N1" s="3" t="s">
        <v>22</v>
      </c>
      <c r="O1" s="4"/>
      <c r="P1" s="2"/>
      <c r="Q1" s="3" t="s">
        <v>2</v>
      </c>
      <c r="R1" s="4"/>
      <c r="S1" s="3"/>
      <c r="T1" s="3" t="s">
        <v>23</v>
      </c>
      <c r="U1" s="3"/>
      <c r="V1" s="2"/>
      <c r="W1" s="3" t="s">
        <v>3</v>
      </c>
      <c r="X1" s="4"/>
      <c r="Y1" s="58"/>
      <c r="Z1" s="59" t="s">
        <v>9</v>
      </c>
      <c r="AA1" s="60"/>
      <c r="AB1" s="13"/>
      <c r="AC1" s="14" t="s">
        <v>4</v>
      </c>
      <c r="AD1" s="15"/>
      <c r="AE1" s="13"/>
      <c r="AF1" s="14" t="s">
        <v>5</v>
      </c>
      <c r="AG1" s="15"/>
      <c r="AH1" s="13"/>
      <c r="AI1" s="14" t="s">
        <v>10</v>
      </c>
      <c r="AJ1" s="15"/>
      <c r="AK1" s="13"/>
      <c r="AL1" s="14" t="s">
        <v>12</v>
      </c>
      <c r="AM1" s="15"/>
      <c r="AN1" s="13"/>
      <c r="AO1" s="14" t="s">
        <v>11</v>
      </c>
      <c r="AP1" s="15"/>
      <c r="AQ1" s="62"/>
      <c r="AR1" s="62" t="s">
        <v>15</v>
      </c>
      <c r="AS1" s="63"/>
      <c r="AT1" s="13"/>
      <c r="AU1" s="14" t="s">
        <v>2</v>
      </c>
      <c r="AV1" s="15"/>
      <c r="AW1" s="14"/>
      <c r="AX1" s="14" t="s">
        <v>13</v>
      </c>
      <c r="AY1" s="15"/>
      <c r="AZ1" s="89"/>
      <c r="BA1" s="89" t="s">
        <v>17</v>
      </c>
      <c r="BB1" s="90"/>
      <c r="BC1" s="17"/>
      <c r="BD1" s="89" t="s">
        <v>18</v>
      </c>
      <c r="BE1" s="90"/>
      <c r="BF1" s="88"/>
      <c r="BG1" s="89" t="s">
        <v>19</v>
      </c>
      <c r="BH1" s="89"/>
      <c r="BI1" s="88"/>
      <c r="BJ1" s="89" t="s">
        <v>21</v>
      </c>
      <c r="BK1" s="90"/>
      <c r="BL1" s="18"/>
      <c r="BM1" s="18" t="s">
        <v>20</v>
      </c>
      <c r="BN1" s="19"/>
      <c r="BO1" s="17"/>
      <c r="BP1" s="89" t="s">
        <v>24</v>
      </c>
      <c r="BQ1" s="19"/>
      <c r="BR1" s="103"/>
      <c r="BS1" s="89" t="s">
        <v>25</v>
      </c>
      <c r="BT1" s="19"/>
    </row>
    <row r="2" spans="1:72" ht="13.5" thickBot="1">
      <c r="A2" s="21" t="s">
        <v>6</v>
      </c>
      <c r="B2" s="22" t="s">
        <v>7</v>
      </c>
      <c r="C2" s="23" t="s">
        <v>8</v>
      </c>
      <c r="D2" s="21" t="s">
        <v>6</v>
      </c>
      <c r="E2" s="22" t="s">
        <v>7</v>
      </c>
      <c r="F2" s="23" t="s">
        <v>8</v>
      </c>
      <c r="G2" s="21" t="s">
        <v>6</v>
      </c>
      <c r="H2" s="22" t="s">
        <v>7</v>
      </c>
      <c r="I2" s="23" t="s">
        <v>8</v>
      </c>
      <c r="J2" s="21" t="s">
        <v>6</v>
      </c>
      <c r="K2" s="22" t="s">
        <v>7</v>
      </c>
      <c r="L2" s="22" t="s">
        <v>8</v>
      </c>
      <c r="M2" s="21" t="s">
        <v>6</v>
      </c>
      <c r="N2" s="22" t="s">
        <v>7</v>
      </c>
      <c r="O2" s="23" t="s">
        <v>8</v>
      </c>
      <c r="P2" s="21" t="s">
        <v>6</v>
      </c>
      <c r="Q2" s="22" t="s">
        <v>7</v>
      </c>
      <c r="R2" s="23" t="s">
        <v>8</v>
      </c>
      <c r="S2" s="34" t="s">
        <v>6</v>
      </c>
      <c r="T2" s="34" t="s">
        <v>7</v>
      </c>
      <c r="U2" s="34" t="s">
        <v>8</v>
      </c>
      <c r="V2" s="45" t="s">
        <v>14</v>
      </c>
      <c r="W2" s="46" t="s">
        <v>7</v>
      </c>
      <c r="X2" s="47" t="s">
        <v>8</v>
      </c>
      <c r="Y2" s="34" t="s">
        <v>14</v>
      </c>
      <c r="Z2" s="34" t="s">
        <v>7</v>
      </c>
      <c r="AA2" s="35" t="s">
        <v>8</v>
      </c>
      <c r="AB2" s="36" t="s">
        <v>6</v>
      </c>
      <c r="AC2" s="37" t="s">
        <v>7</v>
      </c>
      <c r="AD2" s="38" t="s">
        <v>8</v>
      </c>
      <c r="AE2" s="36" t="s">
        <v>6</v>
      </c>
      <c r="AF2" s="37" t="s">
        <v>7</v>
      </c>
      <c r="AG2" s="38" t="s">
        <v>8</v>
      </c>
      <c r="AH2" s="36" t="s">
        <v>6</v>
      </c>
      <c r="AI2" s="37" t="s">
        <v>7</v>
      </c>
      <c r="AJ2" s="38" t="s">
        <v>8</v>
      </c>
      <c r="AK2" s="36" t="s">
        <v>6</v>
      </c>
      <c r="AL2" s="37" t="s">
        <v>7</v>
      </c>
      <c r="AM2" s="38" t="s">
        <v>8</v>
      </c>
      <c r="AN2" s="24" t="s">
        <v>6</v>
      </c>
      <c r="AO2" s="25" t="s">
        <v>7</v>
      </c>
      <c r="AP2" s="26" t="s">
        <v>8</v>
      </c>
      <c r="AQ2" s="64" t="s">
        <v>14</v>
      </c>
      <c r="AR2" s="65" t="s">
        <v>7</v>
      </c>
      <c r="AS2" s="65" t="s">
        <v>8</v>
      </c>
      <c r="AT2" s="36" t="s">
        <v>8</v>
      </c>
      <c r="AU2" s="37" t="s">
        <v>7</v>
      </c>
      <c r="AV2" s="38" t="s">
        <v>8</v>
      </c>
      <c r="AW2" s="37" t="s">
        <v>16</v>
      </c>
      <c r="AX2" s="37" t="s">
        <v>7</v>
      </c>
      <c r="AY2" s="38" t="s">
        <v>8</v>
      </c>
      <c r="AZ2" s="28" t="s">
        <v>6</v>
      </c>
      <c r="BA2" s="28" t="s">
        <v>7</v>
      </c>
      <c r="BB2" s="29" t="s">
        <v>8</v>
      </c>
      <c r="BC2" s="27" t="s">
        <v>6</v>
      </c>
      <c r="BD2" s="28" t="s">
        <v>7</v>
      </c>
      <c r="BE2" s="29" t="s">
        <v>8</v>
      </c>
      <c r="BF2" s="27" t="s">
        <v>6</v>
      </c>
      <c r="BG2" s="28" t="s">
        <v>7</v>
      </c>
      <c r="BH2" s="28" t="s">
        <v>8</v>
      </c>
      <c r="BI2" s="27" t="s">
        <v>6</v>
      </c>
      <c r="BJ2" s="28" t="s">
        <v>7</v>
      </c>
      <c r="BK2" s="29" t="s">
        <v>8</v>
      </c>
      <c r="BL2" s="28" t="s">
        <v>6</v>
      </c>
      <c r="BM2" s="28" t="s">
        <v>7</v>
      </c>
      <c r="BN2" s="29" t="s">
        <v>8</v>
      </c>
      <c r="BO2" s="27" t="s">
        <v>6</v>
      </c>
      <c r="BP2" s="28" t="s">
        <v>7</v>
      </c>
      <c r="BQ2" s="29" t="s">
        <v>8</v>
      </c>
      <c r="BR2" s="28" t="s">
        <v>6</v>
      </c>
      <c r="BS2" s="28" t="s">
        <v>7</v>
      </c>
      <c r="BT2" s="29" t="s">
        <v>8</v>
      </c>
    </row>
    <row r="3" spans="1:72" ht="13.5" thickBot="1">
      <c r="A3" s="30"/>
      <c r="B3" s="31"/>
      <c r="C3" s="39">
        <v>10000</v>
      </c>
      <c r="D3" s="32"/>
      <c r="E3" s="31"/>
      <c r="F3" s="39">
        <v>34000</v>
      </c>
      <c r="G3" s="32"/>
      <c r="H3" s="31"/>
      <c r="I3" s="39">
        <v>32000</v>
      </c>
      <c r="J3" s="32"/>
      <c r="K3" s="31"/>
      <c r="L3" s="48">
        <v>19000</v>
      </c>
      <c r="M3" s="33"/>
      <c r="N3" s="31"/>
      <c r="O3" s="39"/>
      <c r="P3" s="32"/>
      <c r="Q3" s="31"/>
      <c r="R3" s="39">
        <v>26000</v>
      </c>
      <c r="S3" s="31"/>
      <c r="T3" s="31"/>
      <c r="U3" s="48">
        <v>34000</v>
      </c>
      <c r="V3" s="49"/>
      <c r="W3" s="50"/>
      <c r="X3" s="51">
        <v>18000</v>
      </c>
      <c r="Y3" s="53"/>
      <c r="Z3" s="53"/>
      <c r="AA3" s="54">
        <v>19000</v>
      </c>
      <c r="AB3" s="32"/>
      <c r="AC3" s="31"/>
      <c r="AD3" s="39">
        <v>15000</v>
      </c>
      <c r="AE3" s="32"/>
      <c r="AF3" s="31"/>
      <c r="AG3" s="39"/>
      <c r="AH3" s="33"/>
      <c r="AI3" s="31"/>
      <c r="AJ3" s="48">
        <v>6000</v>
      </c>
      <c r="AK3" s="32"/>
      <c r="AL3" s="31"/>
      <c r="AM3" s="39">
        <v>0</v>
      </c>
      <c r="AN3" s="31"/>
      <c r="AO3" s="31"/>
      <c r="AP3" s="39">
        <v>0</v>
      </c>
      <c r="AQ3" s="72"/>
      <c r="AR3" s="73"/>
      <c r="AS3" s="82">
        <v>2000</v>
      </c>
      <c r="AT3" s="83"/>
      <c r="AU3" s="81"/>
      <c r="AV3" s="84">
        <v>0</v>
      </c>
      <c r="AW3" s="81"/>
      <c r="AX3" s="81"/>
      <c r="AY3" s="84">
        <v>0</v>
      </c>
      <c r="AZ3" s="87"/>
      <c r="BA3" s="31"/>
      <c r="BB3" s="39">
        <v>24000</v>
      </c>
      <c r="BC3" s="32"/>
      <c r="BD3" s="31"/>
      <c r="BE3" s="39">
        <v>37000</v>
      </c>
      <c r="BF3" s="74"/>
      <c r="BG3" s="75"/>
      <c r="BH3" s="101">
        <v>33000</v>
      </c>
      <c r="BI3" s="32"/>
      <c r="BJ3" s="31"/>
      <c r="BK3" s="39">
        <v>19000</v>
      </c>
      <c r="BL3" s="75"/>
      <c r="BM3" s="75"/>
      <c r="BN3" s="91">
        <v>30000</v>
      </c>
      <c r="BO3" s="32"/>
      <c r="BP3" s="31"/>
      <c r="BQ3" s="39">
        <v>30000</v>
      </c>
      <c r="BR3" s="75"/>
      <c r="BS3" s="75"/>
      <c r="BT3" s="91">
        <v>37000</v>
      </c>
    </row>
    <row r="4" spans="1:73" ht="12.75">
      <c r="A4" s="80">
        <v>109</v>
      </c>
      <c r="B4" s="69">
        <v>1736</v>
      </c>
      <c r="C4" s="70">
        <f>C3-B4</f>
        <v>8264</v>
      </c>
      <c r="D4" s="76">
        <v>109</v>
      </c>
      <c r="E4" s="69">
        <v>9440</v>
      </c>
      <c r="F4" s="70">
        <f>F3-E4</f>
        <v>24560</v>
      </c>
      <c r="G4" s="76">
        <v>178</v>
      </c>
      <c r="H4" s="69">
        <v>3132</v>
      </c>
      <c r="I4" s="70">
        <f>I3-H4</f>
        <v>28868</v>
      </c>
      <c r="J4" s="76">
        <v>155</v>
      </c>
      <c r="K4" s="75">
        <v>3168</v>
      </c>
      <c r="L4" s="75">
        <f>L3-K4</f>
        <v>15832</v>
      </c>
      <c r="M4" s="76"/>
      <c r="N4" s="79"/>
      <c r="O4" s="70">
        <f>O3-N4</f>
        <v>0</v>
      </c>
      <c r="P4" s="12">
        <v>161</v>
      </c>
      <c r="Q4" s="6">
        <v>721</v>
      </c>
      <c r="R4" s="7">
        <f>R3-Q4</f>
        <v>25279</v>
      </c>
      <c r="S4" s="98">
        <v>113</v>
      </c>
      <c r="T4" s="75">
        <v>2240</v>
      </c>
      <c r="U4" s="70">
        <f>U3-T4</f>
        <v>31760</v>
      </c>
      <c r="V4" s="80">
        <v>180</v>
      </c>
      <c r="W4" s="75">
        <v>736</v>
      </c>
      <c r="X4" s="70">
        <f>X3-W4</f>
        <v>17264</v>
      </c>
      <c r="Y4" s="71">
        <v>180</v>
      </c>
      <c r="Z4" s="69">
        <v>358</v>
      </c>
      <c r="AA4" s="77">
        <f>AA3-Z4</f>
        <v>18642</v>
      </c>
      <c r="AB4" s="76">
        <v>155</v>
      </c>
      <c r="AC4" s="69">
        <v>1088</v>
      </c>
      <c r="AD4" s="70">
        <f>AD3-AC4</f>
        <v>13912</v>
      </c>
      <c r="AE4" s="76">
        <v>222</v>
      </c>
      <c r="AF4" s="69">
        <v>675.2</v>
      </c>
      <c r="AG4" s="70">
        <f>AG3-AF4</f>
        <v>-675.2</v>
      </c>
      <c r="AH4" s="71">
        <v>50</v>
      </c>
      <c r="AI4" s="69">
        <v>462</v>
      </c>
      <c r="AJ4" s="70">
        <f>AJ3-AI4</f>
        <v>5538</v>
      </c>
      <c r="AK4" s="76">
        <v>178</v>
      </c>
      <c r="AL4" s="75">
        <v>1350</v>
      </c>
      <c r="AM4" s="92">
        <f>AM3-AL4</f>
        <v>-1350</v>
      </c>
      <c r="AN4" s="6">
        <v>194</v>
      </c>
      <c r="AO4" s="16">
        <v>800</v>
      </c>
      <c r="AP4" s="7">
        <f>AP3-AO4</f>
        <v>-800</v>
      </c>
      <c r="AQ4" s="74">
        <v>123</v>
      </c>
      <c r="AR4" s="75">
        <v>584</v>
      </c>
      <c r="AS4" s="75">
        <f aca="true" t="shared" si="0" ref="AS4:AS32">AS3-AR4</f>
        <v>1416</v>
      </c>
      <c r="AT4" s="76">
        <v>222</v>
      </c>
      <c r="AU4" s="75">
        <v>467.2</v>
      </c>
      <c r="AV4" s="70">
        <f>AV3-AU4</f>
        <v>-467.2</v>
      </c>
      <c r="AW4" s="95">
        <v>222</v>
      </c>
      <c r="AX4" s="75">
        <v>1190.4</v>
      </c>
      <c r="AY4" s="70">
        <f>AY3-AX4</f>
        <v>-1190.4</v>
      </c>
      <c r="AZ4" s="85">
        <v>223</v>
      </c>
      <c r="BA4" s="69">
        <v>1972</v>
      </c>
      <c r="BB4" s="70">
        <f>BB3-BA4</f>
        <v>22028</v>
      </c>
      <c r="BC4" s="68">
        <v>6</v>
      </c>
      <c r="BD4" s="69">
        <v>5060</v>
      </c>
      <c r="BE4" s="70">
        <f>BE3-BD4</f>
        <v>31940</v>
      </c>
      <c r="BF4" s="68">
        <v>215</v>
      </c>
      <c r="BG4" s="69">
        <v>1194</v>
      </c>
      <c r="BH4" s="75">
        <f>BH3-BG4</f>
        <v>31806</v>
      </c>
      <c r="BI4" s="66">
        <v>6</v>
      </c>
      <c r="BJ4" s="16">
        <v>160</v>
      </c>
      <c r="BK4" s="7">
        <f>BK3-BJ4</f>
        <v>18840</v>
      </c>
      <c r="BL4" s="100">
        <v>215</v>
      </c>
      <c r="BM4" s="69">
        <v>1677</v>
      </c>
      <c r="BN4" s="70">
        <f>BN3-BM4</f>
        <v>28323</v>
      </c>
      <c r="BO4" s="68">
        <v>223</v>
      </c>
      <c r="BP4" s="69">
        <v>630</v>
      </c>
      <c r="BQ4" s="92">
        <f>BQ3-BP4</f>
        <v>29370</v>
      </c>
      <c r="BR4" s="100">
        <v>6</v>
      </c>
      <c r="BS4" s="69">
        <v>3520</v>
      </c>
      <c r="BT4" s="92">
        <f>BT3-BS4</f>
        <v>33480</v>
      </c>
      <c r="BU4" s="16"/>
    </row>
    <row r="5" spans="1:72" ht="12.75">
      <c r="A5" s="5">
        <v>113</v>
      </c>
      <c r="B5" s="16">
        <v>224</v>
      </c>
      <c r="C5" s="7">
        <f aca="true" t="shared" si="1" ref="C5:C32">C4-B5</f>
        <v>8040</v>
      </c>
      <c r="D5" s="12">
        <v>113</v>
      </c>
      <c r="E5" s="16">
        <v>2080</v>
      </c>
      <c r="F5" s="7">
        <f aca="true" t="shared" si="2" ref="F5:F32">F4-E5</f>
        <v>22480</v>
      </c>
      <c r="G5" s="12">
        <v>111</v>
      </c>
      <c r="H5" s="16">
        <v>2816</v>
      </c>
      <c r="I5" s="7">
        <f aca="true" t="shared" si="3" ref="I5:I32">I4-H5</f>
        <v>26052</v>
      </c>
      <c r="J5" s="12">
        <v>194</v>
      </c>
      <c r="K5" s="16">
        <v>640</v>
      </c>
      <c r="L5" s="6">
        <f aca="true" t="shared" si="4" ref="L5:L32">L4-K5</f>
        <v>15192</v>
      </c>
      <c r="M5" s="12"/>
      <c r="N5" s="42"/>
      <c r="O5" s="7">
        <f aca="true" t="shared" si="5" ref="O5:O30">O4-N5</f>
        <v>0</v>
      </c>
      <c r="P5" s="12">
        <v>109</v>
      </c>
      <c r="Q5" s="6">
        <v>5208</v>
      </c>
      <c r="R5" s="7">
        <f aca="true" t="shared" si="6" ref="R5:R32">R4-Q5</f>
        <v>20071</v>
      </c>
      <c r="S5" s="97">
        <v>108</v>
      </c>
      <c r="T5" s="42">
        <v>2340</v>
      </c>
      <c r="U5" s="7">
        <f aca="true" t="shared" si="7" ref="U5:U32">U4-T5</f>
        <v>29420</v>
      </c>
      <c r="V5" s="5">
        <v>161</v>
      </c>
      <c r="W5" s="6">
        <v>1570</v>
      </c>
      <c r="X5" s="7">
        <f aca="true" t="shared" si="8" ref="X5:X32">X4-W5</f>
        <v>15694</v>
      </c>
      <c r="Y5" s="41">
        <v>166</v>
      </c>
      <c r="Z5" s="16">
        <v>128</v>
      </c>
      <c r="AA5" s="52">
        <f aca="true" t="shared" si="9" ref="AA5:AA32">AA4-Z5</f>
        <v>18514</v>
      </c>
      <c r="AB5" s="12">
        <v>178</v>
      </c>
      <c r="AC5" s="16">
        <v>2862</v>
      </c>
      <c r="AD5" s="7">
        <f aca="true" t="shared" si="10" ref="AD5:AD32">AD4-AC5</f>
        <v>11050</v>
      </c>
      <c r="AE5" s="12"/>
      <c r="AF5" s="16"/>
      <c r="AG5" s="7">
        <f aca="true" t="shared" si="11" ref="AG5:AG32">AG4-AF5</f>
        <v>-675.2</v>
      </c>
      <c r="AH5" s="41">
        <v>111</v>
      </c>
      <c r="AI5" s="16">
        <v>312</v>
      </c>
      <c r="AJ5" s="7">
        <f aca="true" t="shared" si="12" ref="AJ5:AJ32">AJ4-AI5</f>
        <v>5226</v>
      </c>
      <c r="AK5" s="12">
        <v>50</v>
      </c>
      <c r="AL5" s="16">
        <v>304</v>
      </c>
      <c r="AM5" s="93">
        <f aca="true" t="shared" si="13" ref="AM5:AM31">AM4-AL5</f>
        <v>-1654</v>
      </c>
      <c r="AN5" s="97">
        <v>41</v>
      </c>
      <c r="AO5" s="16">
        <v>1044</v>
      </c>
      <c r="AP5" s="7">
        <f aca="true" t="shared" si="14" ref="AP5:AP31">AP4-AO5</f>
        <v>-1844</v>
      </c>
      <c r="AQ5" s="8">
        <v>155</v>
      </c>
      <c r="AR5" s="6">
        <v>160</v>
      </c>
      <c r="AS5" s="6">
        <f t="shared" si="0"/>
        <v>1256</v>
      </c>
      <c r="AT5" s="8"/>
      <c r="AU5" s="6"/>
      <c r="AV5" s="7">
        <f aca="true" t="shared" si="15" ref="AV5:AV32">AV4-AU5</f>
        <v>-467.2</v>
      </c>
      <c r="AW5" s="6"/>
      <c r="AX5" s="6"/>
      <c r="AY5" s="7">
        <f aca="true" t="shared" si="16" ref="AY5:AY32">AY4-AX5</f>
        <v>-1190.4</v>
      </c>
      <c r="AZ5" s="86">
        <v>83</v>
      </c>
      <c r="BA5" s="16">
        <v>2471.6</v>
      </c>
      <c r="BB5" s="7">
        <f>BB4-BA5</f>
        <v>19556.4</v>
      </c>
      <c r="BC5" s="66">
        <v>223</v>
      </c>
      <c r="BD5" s="16">
        <v>854.4</v>
      </c>
      <c r="BE5" s="7">
        <f>BE4-BD5</f>
        <v>31085.6</v>
      </c>
      <c r="BF5" s="66">
        <v>6</v>
      </c>
      <c r="BG5" s="16">
        <v>2254</v>
      </c>
      <c r="BH5" s="6">
        <f aca="true" t="shared" si="17" ref="BH5:BH32">BH4-BG5</f>
        <v>29552</v>
      </c>
      <c r="BI5" s="66">
        <v>215</v>
      </c>
      <c r="BJ5" s="16">
        <v>510</v>
      </c>
      <c r="BK5" s="7">
        <f aca="true" t="shared" si="18" ref="BK5:BK32">BK4-BJ5</f>
        <v>18330</v>
      </c>
      <c r="BL5" s="99">
        <v>17</v>
      </c>
      <c r="BM5" s="16">
        <v>2520</v>
      </c>
      <c r="BN5" s="7">
        <f aca="true" t="shared" si="19" ref="BN5:BN32">BN4-BM5</f>
        <v>25803</v>
      </c>
      <c r="BO5" s="66">
        <v>83</v>
      </c>
      <c r="BP5" s="16">
        <v>171</v>
      </c>
      <c r="BQ5" s="93">
        <f aca="true" t="shared" si="20" ref="BQ5:BQ32">BQ4-BP5</f>
        <v>29199</v>
      </c>
      <c r="BR5" s="99">
        <v>83</v>
      </c>
      <c r="BS5" s="16">
        <v>3470</v>
      </c>
      <c r="BT5" s="93">
        <f aca="true" t="shared" si="21" ref="BT5:BT32">BT4-BS5</f>
        <v>30010</v>
      </c>
    </row>
    <row r="6" spans="1:72" ht="12.75">
      <c r="A6" s="5">
        <v>155</v>
      </c>
      <c r="B6" s="16">
        <v>1152</v>
      </c>
      <c r="C6" s="7">
        <f t="shared" si="1"/>
        <v>6888</v>
      </c>
      <c r="D6" s="12">
        <v>155</v>
      </c>
      <c r="E6" s="16">
        <v>4518.4</v>
      </c>
      <c r="F6" s="7">
        <f t="shared" si="2"/>
        <v>17961.6</v>
      </c>
      <c r="G6" s="12">
        <v>155</v>
      </c>
      <c r="H6" s="16">
        <v>4275.2</v>
      </c>
      <c r="I6" s="7">
        <f t="shared" si="3"/>
        <v>21776.8</v>
      </c>
      <c r="J6" s="12">
        <v>161</v>
      </c>
      <c r="K6" s="16">
        <v>616</v>
      </c>
      <c r="L6" s="6">
        <f t="shared" si="4"/>
        <v>14576</v>
      </c>
      <c r="M6" s="12"/>
      <c r="N6" s="42"/>
      <c r="O6" s="7">
        <f t="shared" si="5"/>
        <v>0</v>
      </c>
      <c r="P6" s="12">
        <v>50</v>
      </c>
      <c r="Q6" s="42">
        <v>1725</v>
      </c>
      <c r="R6" s="7">
        <f t="shared" si="6"/>
        <v>18346</v>
      </c>
      <c r="S6" s="97">
        <v>157</v>
      </c>
      <c r="T6" s="42">
        <v>800</v>
      </c>
      <c r="U6" s="7">
        <f t="shared" si="7"/>
        <v>28620</v>
      </c>
      <c r="V6" s="5">
        <v>109</v>
      </c>
      <c r="W6" s="6">
        <v>7350</v>
      </c>
      <c r="X6" s="7">
        <f t="shared" si="8"/>
        <v>8344</v>
      </c>
      <c r="Y6" s="41">
        <v>142</v>
      </c>
      <c r="Z6" s="16">
        <v>688</v>
      </c>
      <c r="AA6" s="52">
        <f t="shared" si="9"/>
        <v>17826</v>
      </c>
      <c r="AB6" s="12">
        <v>194</v>
      </c>
      <c r="AC6" s="16">
        <v>160</v>
      </c>
      <c r="AD6" s="7">
        <f t="shared" si="10"/>
        <v>10890</v>
      </c>
      <c r="AE6" s="12"/>
      <c r="AF6" s="16"/>
      <c r="AG6" s="7">
        <f t="shared" si="11"/>
        <v>-675.2</v>
      </c>
      <c r="AH6" s="41">
        <v>155</v>
      </c>
      <c r="AI6" s="16">
        <v>864</v>
      </c>
      <c r="AJ6" s="7">
        <f t="shared" si="12"/>
        <v>4362</v>
      </c>
      <c r="AK6" s="12">
        <v>42</v>
      </c>
      <c r="AL6" s="16">
        <v>580</v>
      </c>
      <c r="AM6" s="93">
        <f t="shared" si="13"/>
        <v>-2234</v>
      </c>
      <c r="AN6" s="97">
        <v>222</v>
      </c>
      <c r="AO6" s="16">
        <v>819.2</v>
      </c>
      <c r="AP6" s="7">
        <f t="shared" si="14"/>
        <v>-2663.2</v>
      </c>
      <c r="AQ6" s="8">
        <v>147</v>
      </c>
      <c r="AR6" s="6">
        <v>2728</v>
      </c>
      <c r="AS6" s="6">
        <f t="shared" si="0"/>
        <v>-1472</v>
      </c>
      <c r="AT6" s="8"/>
      <c r="AU6" s="6"/>
      <c r="AV6" s="7">
        <f t="shared" si="15"/>
        <v>-467.2</v>
      </c>
      <c r="AW6" s="6"/>
      <c r="AX6" s="6"/>
      <c r="AY6" s="7">
        <f t="shared" si="16"/>
        <v>-1190.4</v>
      </c>
      <c r="AZ6" s="86">
        <v>49</v>
      </c>
      <c r="BA6" s="16">
        <v>9709.2</v>
      </c>
      <c r="BB6" s="7">
        <f aca="true" t="shared" si="22" ref="BB6:BB32">BB5-BA6</f>
        <v>9847.2</v>
      </c>
      <c r="BC6" s="66">
        <v>49</v>
      </c>
      <c r="BD6" s="16">
        <v>4563</v>
      </c>
      <c r="BE6" s="7">
        <f>BE5-BD6</f>
        <v>26522.6</v>
      </c>
      <c r="BF6" s="66">
        <v>223</v>
      </c>
      <c r="BG6" s="16">
        <v>1152</v>
      </c>
      <c r="BH6" s="6">
        <f t="shared" si="17"/>
        <v>28400</v>
      </c>
      <c r="BI6" s="66">
        <v>223</v>
      </c>
      <c r="BJ6" s="16">
        <v>806.4</v>
      </c>
      <c r="BK6" s="7">
        <f t="shared" si="18"/>
        <v>17523.6</v>
      </c>
      <c r="BL6" s="99">
        <v>87</v>
      </c>
      <c r="BM6" s="16">
        <v>5569.6</v>
      </c>
      <c r="BN6" s="7">
        <f t="shared" si="19"/>
        <v>20233.4</v>
      </c>
      <c r="BO6" s="66">
        <v>49</v>
      </c>
      <c r="BP6" s="16">
        <v>10514.4</v>
      </c>
      <c r="BQ6" s="93">
        <f t="shared" si="20"/>
        <v>18684.6</v>
      </c>
      <c r="BR6" s="99">
        <v>49</v>
      </c>
      <c r="BS6" s="16">
        <v>5803.2</v>
      </c>
      <c r="BT6" s="93">
        <f t="shared" si="21"/>
        <v>24206.8</v>
      </c>
    </row>
    <row r="7" spans="1:72" ht="12.75">
      <c r="A7" s="5">
        <v>50</v>
      </c>
      <c r="B7" s="16">
        <v>864</v>
      </c>
      <c r="C7" s="7">
        <f t="shared" si="1"/>
        <v>6024</v>
      </c>
      <c r="D7" s="12">
        <v>161</v>
      </c>
      <c r="E7" s="16">
        <v>1258</v>
      </c>
      <c r="F7" s="7">
        <f t="shared" si="2"/>
        <v>16703.6</v>
      </c>
      <c r="G7" s="12">
        <v>142</v>
      </c>
      <c r="H7" s="16">
        <v>768</v>
      </c>
      <c r="I7" s="7">
        <f t="shared" si="3"/>
        <v>21008.8</v>
      </c>
      <c r="J7" s="12">
        <v>109</v>
      </c>
      <c r="K7" s="16">
        <v>7316</v>
      </c>
      <c r="L7" s="6">
        <f t="shared" si="4"/>
        <v>7260</v>
      </c>
      <c r="M7" s="12"/>
      <c r="N7" s="42"/>
      <c r="O7" s="7">
        <f t="shared" si="5"/>
        <v>0</v>
      </c>
      <c r="P7" s="12">
        <v>201</v>
      </c>
      <c r="Q7" s="42">
        <v>672</v>
      </c>
      <c r="R7" s="7">
        <f t="shared" si="6"/>
        <v>17674</v>
      </c>
      <c r="S7" s="97">
        <v>180</v>
      </c>
      <c r="T7" s="42">
        <v>1152</v>
      </c>
      <c r="U7" s="7">
        <f t="shared" si="7"/>
        <v>27468</v>
      </c>
      <c r="V7" s="5">
        <v>113</v>
      </c>
      <c r="W7" s="6">
        <v>576</v>
      </c>
      <c r="X7" s="7">
        <f t="shared" si="8"/>
        <v>7768</v>
      </c>
      <c r="Y7" s="41">
        <v>162</v>
      </c>
      <c r="Z7" s="16">
        <v>176</v>
      </c>
      <c r="AA7" s="52">
        <f t="shared" si="9"/>
        <v>17650</v>
      </c>
      <c r="AB7" s="12">
        <v>42</v>
      </c>
      <c r="AC7" s="16">
        <v>996</v>
      </c>
      <c r="AD7" s="7">
        <f t="shared" si="10"/>
        <v>9894</v>
      </c>
      <c r="AE7" s="12"/>
      <c r="AF7" s="16"/>
      <c r="AG7" s="7">
        <f t="shared" si="11"/>
        <v>-675.2</v>
      </c>
      <c r="AH7" s="41">
        <v>147</v>
      </c>
      <c r="AI7" s="16">
        <v>1635.2</v>
      </c>
      <c r="AJ7" s="7">
        <f t="shared" si="12"/>
        <v>2726.8</v>
      </c>
      <c r="AK7" s="12">
        <v>123</v>
      </c>
      <c r="AL7" s="16">
        <v>1040</v>
      </c>
      <c r="AM7" s="93">
        <f t="shared" si="13"/>
        <v>-3274</v>
      </c>
      <c r="AN7" s="97"/>
      <c r="AO7" s="16"/>
      <c r="AP7" s="7">
        <f t="shared" si="14"/>
        <v>-2663.2</v>
      </c>
      <c r="AQ7" s="8">
        <v>222</v>
      </c>
      <c r="AR7" s="6">
        <v>870.4</v>
      </c>
      <c r="AS7" s="6">
        <f t="shared" si="0"/>
        <v>-2342.4</v>
      </c>
      <c r="AT7" s="8"/>
      <c r="AU7" s="6"/>
      <c r="AV7" s="7">
        <f t="shared" si="15"/>
        <v>-467.2</v>
      </c>
      <c r="AW7" s="6"/>
      <c r="AX7" s="6"/>
      <c r="AY7" s="7">
        <f t="shared" si="16"/>
        <v>-1190.4</v>
      </c>
      <c r="AZ7" s="86">
        <v>87</v>
      </c>
      <c r="BA7" s="16">
        <v>760</v>
      </c>
      <c r="BB7" s="7">
        <f t="shared" si="22"/>
        <v>9087.2</v>
      </c>
      <c r="BC7" s="66">
        <v>87</v>
      </c>
      <c r="BD7" s="16">
        <v>7255.6</v>
      </c>
      <c r="BE7" s="7">
        <f aca="true" t="shared" si="23" ref="BE7:BE32">BE6-BD7</f>
        <v>19267</v>
      </c>
      <c r="BF7" s="66">
        <v>49</v>
      </c>
      <c r="BG7" s="16">
        <v>12838</v>
      </c>
      <c r="BH7" s="6">
        <f t="shared" si="17"/>
        <v>15562</v>
      </c>
      <c r="BI7" s="66">
        <v>6</v>
      </c>
      <c r="BJ7" s="16">
        <v>392</v>
      </c>
      <c r="BK7" s="7">
        <f t="shared" si="18"/>
        <v>17131.6</v>
      </c>
      <c r="BL7" s="99">
        <v>49</v>
      </c>
      <c r="BM7" s="16">
        <v>13871</v>
      </c>
      <c r="BN7" s="7">
        <f t="shared" si="19"/>
        <v>6362.4000000000015</v>
      </c>
      <c r="BO7" s="66">
        <v>87</v>
      </c>
      <c r="BP7" s="16">
        <v>4360.8</v>
      </c>
      <c r="BQ7" s="93">
        <f t="shared" si="20"/>
        <v>14323.8</v>
      </c>
      <c r="BR7" s="99" t="s">
        <v>27</v>
      </c>
      <c r="BS7" s="16">
        <v>1937</v>
      </c>
      <c r="BT7" s="93">
        <f t="shared" si="21"/>
        <v>22269.8</v>
      </c>
    </row>
    <row r="8" spans="1:72" ht="12.75">
      <c r="A8" s="5">
        <v>126</v>
      </c>
      <c r="B8" s="16">
        <v>216</v>
      </c>
      <c r="C8" s="7">
        <f t="shared" si="1"/>
        <v>5808</v>
      </c>
      <c r="D8" s="12">
        <v>178</v>
      </c>
      <c r="E8" s="16">
        <v>2862</v>
      </c>
      <c r="F8" s="7">
        <f t="shared" si="2"/>
        <v>13841.599999999999</v>
      </c>
      <c r="G8" s="12">
        <v>113</v>
      </c>
      <c r="H8" s="16">
        <v>1248</v>
      </c>
      <c r="I8" s="7">
        <f t="shared" si="3"/>
        <v>19760.8</v>
      </c>
      <c r="J8" s="12">
        <v>50</v>
      </c>
      <c r="K8" s="16">
        <v>864</v>
      </c>
      <c r="L8" s="6">
        <f t="shared" si="4"/>
        <v>6396</v>
      </c>
      <c r="M8" s="12"/>
      <c r="N8" s="42"/>
      <c r="O8" s="7">
        <f t="shared" si="5"/>
        <v>0</v>
      </c>
      <c r="P8" s="12">
        <v>113</v>
      </c>
      <c r="Q8" s="42">
        <v>1920</v>
      </c>
      <c r="R8" s="7">
        <f t="shared" si="6"/>
        <v>15754</v>
      </c>
      <c r="S8" s="97">
        <v>109</v>
      </c>
      <c r="T8" s="42">
        <v>8960</v>
      </c>
      <c r="U8" s="7">
        <f t="shared" si="7"/>
        <v>18508</v>
      </c>
      <c r="V8" s="5">
        <v>194</v>
      </c>
      <c r="W8" s="6">
        <v>1040</v>
      </c>
      <c r="X8" s="7">
        <f t="shared" si="8"/>
        <v>6728</v>
      </c>
      <c r="Y8" s="41">
        <v>126</v>
      </c>
      <c r="Z8" s="16">
        <v>576</v>
      </c>
      <c r="AA8" s="52">
        <f t="shared" si="9"/>
        <v>17074</v>
      </c>
      <c r="AB8" s="12">
        <v>123</v>
      </c>
      <c r="AC8" s="16">
        <v>752</v>
      </c>
      <c r="AD8" s="7">
        <f t="shared" si="10"/>
        <v>9142</v>
      </c>
      <c r="AE8" s="12"/>
      <c r="AF8" s="40"/>
      <c r="AG8" s="7">
        <f t="shared" si="11"/>
        <v>-675.2</v>
      </c>
      <c r="AH8" s="41"/>
      <c r="AI8" s="16"/>
      <c r="AJ8" s="7">
        <f t="shared" si="12"/>
        <v>2726.8</v>
      </c>
      <c r="AK8" s="12">
        <v>147</v>
      </c>
      <c r="AL8" s="16">
        <v>2380</v>
      </c>
      <c r="AM8" s="93">
        <f t="shared" si="13"/>
        <v>-5654</v>
      </c>
      <c r="AN8" s="97"/>
      <c r="AO8" s="16"/>
      <c r="AP8" s="7">
        <f t="shared" si="14"/>
        <v>-2663.2</v>
      </c>
      <c r="AQ8" s="8"/>
      <c r="AR8" s="6"/>
      <c r="AS8" s="6">
        <f t="shared" si="0"/>
        <v>-2342.4</v>
      </c>
      <c r="AT8" s="8"/>
      <c r="AU8" s="6"/>
      <c r="AV8" s="7">
        <f t="shared" si="15"/>
        <v>-467.2</v>
      </c>
      <c r="AW8" s="6"/>
      <c r="AX8" s="6"/>
      <c r="AY8" s="7">
        <f t="shared" si="16"/>
        <v>-1190.4</v>
      </c>
      <c r="AZ8" s="86">
        <v>41</v>
      </c>
      <c r="BA8" s="16">
        <v>3706</v>
      </c>
      <c r="BB8" s="7">
        <f t="shared" si="22"/>
        <v>5381.200000000001</v>
      </c>
      <c r="BC8" s="66">
        <v>41</v>
      </c>
      <c r="BD8" s="16">
        <v>2760</v>
      </c>
      <c r="BE8" s="7">
        <f t="shared" si="23"/>
        <v>16507</v>
      </c>
      <c r="BF8" s="66">
        <v>87</v>
      </c>
      <c r="BG8" s="16">
        <v>8174</v>
      </c>
      <c r="BH8" s="6">
        <f t="shared" si="17"/>
        <v>7388</v>
      </c>
      <c r="BI8" s="66">
        <v>215</v>
      </c>
      <c r="BJ8" s="16">
        <v>900</v>
      </c>
      <c r="BK8" s="7">
        <f t="shared" si="18"/>
        <v>16231.599999999999</v>
      </c>
      <c r="BL8" s="99">
        <v>14</v>
      </c>
      <c r="BM8" s="16">
        <v>2390</v>
      </c>
      <c r="BN8" s="7">
        <f t="shared" si="19"/>
        <v>3972.4000000000015</v>
      </c>
      <c r="BO8" s="66">
        <v>41</v>
      </c>
      <c r="BP8" s="16">
        <v>3693</v>
      </c>
      <c r="BQ8" s="93">
        <f t="shared" si="20"/>
        <v>10630.8</v>
      </c>
      <c r="BR8" s="99">
        <v>87</v>
      </c>
      <c r="BS8" s="16">
        <v>8238.8</v>
      </c>
      <c r="BT8" s="93">
        <f t="shared" si="21"/>
        <v>14031</v>
      </c>
    </row>
    <row r="9" spans="1:72" ht="12.75">
      <c r="A9" s="5">
        <v>210</v>
      </c>
      <c r="B9" s="16">
        <v>160</v>
      </c>
      <c r="C9" s="7">
        <f t="shared" si="1"/>
        <v>5648</v>
      </c>
      <c r="D9" s="12">
        <v>111</v>
      </c>
      <c r="E9" s="16">
        <v>2496</v>
      </c>
      <c r="F9" s="7">
        <f t="shared" si="2"/>
        <v>11345.599999999999</v>
      </c>
      <c r="G9" s="12">
        <v>194</v>
      </c>
      <c r="H9" s="16">
        <v>240</v>
      </c>
      <c r="I9" s="7">
        <f t="shared" si="3"/>
        <v>19520.8</v>
      </c>
      <c r="J9" s="12">
        <v>111</v>
      </c>
      <c r="K9" s="16">
        <v>1116</v>
      </c>
      <c r="L9" s="6">
        <f t="shared" si="4"/>
        <v>5280</v>
      </c>
      <c r="M9" s="12"/>
      <c r="N9" s="42"/>
      <c r="O9" s="7">
        <f t="shared" si="5"/>
        <v>0</v>
      </c>
      <c r="P9" s="12">
        <v>111</v>
      </c>
      <c r="Q9" s="42">
        <v>944</v>
      </c>
      <c r="R9" s="7">
        <f t="shared" si="6"/>
        <v>14810</v>
      </c>
      <c r="S9" s="97">
        <v>194</v>
      </c>
      <c r="T9" s="42">
        <v>800</v>
      </c>
      <c r="U9" s="7">
        <f t="shared" si="7"/>
        <v>17708</v>
      </c>
      <c r="V9" s="5">
        <v>166</v>
      </c>
      <c r="W9" s="6">
        <v>656</v>
      </c>
      <c r="X9" s="7">
        <f t="shared" si="8"/>
        <v>6072</v>
      </c>
      <c r="Y9" s="41">
        <v>123</v>
      </c>
      <c r="Z9" s="16">
        <v>692</v>
      </c>
      <c r="AA9" s="52">
        <f t="shared" si="9"/>
        <v>16382</v>
      </c>
      <c r="AB9" s="12">
        <v>147</v>
      </c>
      <c r="AC9" s="16">
        <v>1927.2</v>
      </c>
      <c r="AD9" s="7">
        <f t="shared" si="10"/>
        <v>7214.8</v>
      </c>
      <c r="AE9" s="12"/>
      <c r="AF9" s="6"/>
      <c r="AG9" s="7">
        <f t="shared" si="11"/>
        <v>-675.2</v>
      </c>
      <c r="AH9" s="41"/>
      <c r="AI9" s="16"/>
      <c r="AJ9" s="7">
        <f t="shared" si="12"/>
        <v>2726.8</v>
      </c>
      <c r="AK9" s="12">
        <v>222</v>
      </c>
      <c r="AL9" s="16">
        <v>739.2</v>
      </c>
      <c r="AM9" s="93">
        <f t="shared" si="13"/>
        <v>-6393.2</v>
      </c>
      <c r="AN9" s="97"/>
      <c r="AO9" s="16"/>
      <c r="AP9" s="7">
        <f t="shared" si="14"/>
        <v>-2663.2</v>
      </c>
      <c r="AQ9" s="8"/>
      <c r="AR9" s="6"/>
      <c r="AS9" s="6">
        <f t="shared" si="0"/>
        <v>-2342.4</v>
      </c>
      <c r="AT9" s="8"/>
      <c r="AU9" s="6"/>
      <c r="AV9" s="7">
        <f t="shared" si="15"/>
        <v>-467.2</v>
      </c>
      <c r="AW9" s="6"/>
      <c r="AX9" s="6"/>
      <c r="AY9" s="7">
        <f t="shared" si="16"/>
        <v>-1190.4</v>
      </c>
      <c r="AZ9" s="86">
        <v>14</v>
      </c>
      <c r="BA9" s="16">
        <v>4593.6</v>
      </c>
      <c r="BB9" s="7">
        <f t="shared" si="22"/>
        <v>787.6000000000004</v>
      </c>
      <c r="BC9" s="66">
        <v>17</v>
      </c>
      <c r="BD9" s="16">
        <v>2369</v>
      </c>
      <c r="BE9" s="7">
        <f t="shared" si="23"/>
        <v>14138</v>
      </c>
      <c r="BF9" s="66">
        <v>72</v>
      </c>
      <c r="BG9" s="16">
        <v>1834</v>
      </c>
      <c r="BH9" s="6">
        <f t="shared" si="17"/>
        <v>5554</v>
      </c>
      <c r="BI9" s="66">
        <v>83</v>
      </c>
      <c r="BJ9" s="16">
        <v>2590</v>
      </c>
      <c r="BK9" s="7">
        <f t="shared" si="18"/>
        <v>13641.599999999999</v>
      </c>
      <c r="BL9" s="99">
        <v>72</v>
      </c>
      <c r="BM9" s="16">
        <v>2504.8</v>
      </c>
      <c r="BN9" s="7">
        <f t="shared" si="19"/>
        <v>1467.6000000000013</v>
      </c>
      <c r="BO9" s="66">
        <v>17</v>
      </c>
      <c r="BP9" s="16">
        <v>2270</v>
      </c>
      <c r="BQ9" s="93">
        <f t="shared" si="20"/>
        <v>8360.8</v>
      </c>
      <c r="BR9" s="99">
        <v>41</v>
      </c>
      <c r="BS9" s="16">
        <v>5436</v>
      </c>
      <c r="BT9" s="93">
        <f t="shared" si="21"/>
        <v>8595</v>
      </c>
    </row>
    <row r="10" spans="1:72" ht="12.75">
      <c r="A10" s="5">
        <v>133</v>
      </c>
      <c r="B10" s="16">
        <v>128</v>
      </c>
      <c r="C10" s="7">
        <f t="shared" si="1"/>
        <v>5520</v>
      </c>
      <c r="D10" s="12">
        <v>142</v>
      </c>
      <c r="E10" s="16">
        <v>920</v>
      </c>
      <c r="F10" s="7">
        <f t="shared" si="2"/>
        <v>10425.599999999999</v>
      </c>
      <c r="G10" s="12">
        <v>109</v>
      </c>
      <c r="H10" s="16">
        <v>2976</v>
      </c>
      <c r="I10" s="7">
        <f t="shared" si="3"/>
        <v>16544.8</v>
      </c>
      <c r="J10" s="12">
        <v>180</v>
      </c>
      <c r="K10" s="16">
        <v>384</v>
      </c>
      <c r="L10" s="6">
        <f t="shared" si="4"/>
        <v>4896</v>
      </c>
      <c r="M10" s="12"/>
      <c r="N10" s="42"/>
      <c r="O10" s="7">
        <f t="shared" si="5"/>
        <v>0</v>
      </c>
      <c r="P10" s="12">
        <v>180</v>
      </c>
      <c r="Q10" s="42">
        <v>288</v>
      </c>
      <c r="R10" s="7">
        <f t="shared" si="6"/>
        <v>14522</v>
      </c>
      <c r="S10" s="97">
        <v>166</v>
      </c>
      <c r="T10" s="42">
        <v>486</v>
      </c>
      <c r="U10" s="7">
        <f t="shared" si="7"/>
        <v>17222</v>
      </c>
      <c r="V10" s="5">
        <v>142</v>
      </c>
      <c r="W10" s="6">
        <v>728</v>
      </c>
      <c r="X10" s="7">
        <f t="shared" si="8"/>
        <v>5344</v>
      </c>
      <c r="Y10" s="41">
        <v>155</v>
      </c>
      <c r="Z10" s="16">
        <v>5088</v>
      </c>
      <c r="AA10" s="52">
        <f t="shared" si="9"/>
        <v>11294</v>
      </c>
      <c r="AB10" s="12">
        <v>222</v>
      </c>
      <c r="AC10" s="16">
        <v>451.2</v>
      </c>
      <c r="AD10" s="7">
        <f t="shared" si="10"/>
        <v>6763.6</v>
      </c>
      <c r="AE10" s="12"/>
      <c r="AF10" s="6"/>
      <c r="AG10" s="7">
        <f t="shared" si="11"/>
        <v>-675.2</v>
      </c>
      <c r="AH10" s="12"/>
      <c r="AI10" s="40"/>
      <c r="AJ10" s="7">
        <f t="shared" si="12"/>
        <v>2726.8</v>
      </c>
      <c r="AK10" s="12"/>
      <c r="AL10" s="16"/>
      <c r="AM10" s="93">
        <f t="shared" si="13"/>
        <v>-6393.2</v>
      </c>
      <c r="AN10" s="97"/>
      <c r="AO10" s="16"/>
      <c r="AP10" s="7">
        <f t="shared" si="14"/>
        <v>-2663.2</v>
      </c>
      <c r="AQ10" s="8"/>
      <c r="AR10" s="6"/>
      <c r="AS10" s="6">
        <f t="shared" si="0"/>
        <v>-2342.4</v>
      </c>
      <c r="AT10" s="8"/>
      <c r="AU10" s="6"/>
      <c r="AV10" s="7">
        <f t="shared" si="15"/>
        <v>-467.2</v>
      </c>
      <c r="AW10" s="6"/>
      <c r="AX10" s="6"/>
      <c r="AY10" s="7">
        <f t="shared" si="16"/>
        <v>-1190.4</v>
      </c>
      <c r="AZ10" s="86"/>
      <c r="BA10" s="61"/>
      <c r="BB10" s="7">
        <f t="shared" si="22"/>
        <v>787.6000000000004</v>
      </c>
      <c r="BC10" s="66">
        <v>14</v>
      </c>
      <c r="BD10" s="16">
        <v>11209.6</v>
      </c>
      <c r="BE10" s="7">
        <f t="shared" si="23"/>
        <v>2928.3999999999996</v>
      </c>
      <c r="BF10" s="66">
        <v>17</v>
      </c>
      <c r="BG10" s="16">
        <v>2150</v>
      </c>
      <c r="BH10" s="6">
        <f t="shared" si="17"/>
        <v>3404</v>
      </c>
      <c r="BI10" s="66">
        <v>49</v>
      </c>
      <c r="BJ10" s="16">
        <v>6534</v>
      </c>
      <c r="BK10" s="7">
        <f t="shared" si="18"/>
        <v>7107.5999999999985</v>
      </c>
      <c r="BL10" s="99">
        <v>41</v>
      </c>
      <c r="BM10" s="16">
        <v>2146</v>
      </c>
      <c r="BN10" s="7">
        <f t="shared" si="19"/>
        <v>-678.3999999999987</v>
      </c>
      <c r="BO10" s="66">
        <v>14</v>
      </c>
      <c r="BP10" s="16">
        <v>3413</v>
      </c>
      <c r="BQ10" s="93">
        <f t="shared" si="20"/>
        <v>4947.799999999999</v>
      </c>
      <c r="BR10" s="99">
        <v>17</v>
      </c>
      <c r="BS10" s="16">
        <v>1904</v>
      </c>
      <c r="BT10" s="93">
        <f t="shared" si="21"/>
        <v>6691</v>
      </c>
    </row>
    <row r="11" spans="1:72" ht="12.75">
      <c r="A11" s="5">
        <v>174</v>
      </c>
      <c r="B11" s="16">
        <v>480</v>
      </c>
      <c r="C11" s="7">
        <f t="shared" si="1"/>
        <v>5040</v>
      </c>
      <c r="D11" s="12">
        <v>194</v>
      </c>
      <c r="E11" s="16">
        <v>96</v>
      </c>
      <c r="F11" s="7">
        <f t="shared" si="2"/>
        <v>10329.599999999999</v>
      </c>
      <c r="G11" s="12">
        <v>50</v>
      </c>
      <c r="H11" s="16">
        <v>1314</v>
      </c>
      <c r="I11" s="7">
        <f t="shared" si="3"/>
        <v>15230.8</v>
      </c>
      <c r="J11" s="12">
        <v>142</v>
      </c>
      <c r="K11" s="16">
        <v>512</v>
      </c>
      <c r="L11" s="6">
        <f t="shared" si="4"/>
        <v>4384</v>
      </c>
      <c r="M11" s="12"/>
      <c r="N11" s="42"/>
      <c r="O11" s="7">
        <f t="shared" si="5"/>
        <v>0</v>
      </c>
      <c r="P11" s="12">
        <v>142</v>
      </c>
      <c r="Q11" s="42">
        <v>144</v>
      </c>
      <c r="R11" s="7">
        <f t="shared" si="6"/>
        <v>14378</v>
      </c>
      <c r="S11" s="97">
        <v>162</v>
      </c>
      <c r="T11" s="42">
        <v>1632</v>
      </c>
      <c r="U11" s="7">
        <f t="shared" si="7"/>
        <v>15590</v>
      </c>
      <c r="V11" s="5">
        <v>162</v>
      </c>
      <c r="W11" s="6">
        <v>736</v>
      </c>
      <c r="X11" s="7">
        <f t="shared" si="8"/>
        <v>4608</v>
      </c>
      <c r="Y11" s="41">
        <v>111</v>
      </c>
      <c r="Z11" s="16">
        <v>1104</v>
      </c>
      <c r="AA11" s="52">
        <f t="shared" si="9"/>
        <v>10190</v>
      </c>
      <c r="AB11" s="12"/>
      <c r="AC11" s="16"/>
      <c r="AD11" s="7">
        <f t="shared" si="10"/>
        <v>6763.6</v>
      </c>
      <c r="AE11" s="12"/>
      <c r="AF11" s="6"/>
      <c r="AG11" s="7">
        <f t="shared" si="11"/>
        <v>-675.2</v>
      </c>
      <c r="AH11" s="12"/>
      <c r="AI11" s="6"/>
      <c r="AJ11" s="7">
        <f t="shared" si="12"/>
        <v>2726.8</v>
      </c>
      <c r="AK11" s="12"/>
      <c r="AL11" s="40"/>
      <c r="AM11" s="93">
        <f t="shared" si="13"/>
        <v>-6393.2</v>
      </c>
      <c r="AN11" s="97"/>
      <c r="AO11" s="61"/>
      <c r="AP11" s="7">
        <f t="shared" si="14"/>
        <v>-2663.2</v>
      </c>
      <c r="AQ11" s="8"/>
      <c r="AR11" s="6"/>
      <c r="AS11" s="6">
        <f t="shared" si="0"/>
        <v>-2342.4</v>
      </c>
      <c r="AT11" s="8"/>
      <c r="AU11" s="6"/>
      <c r="AV11" s="7">
        <f t="shared" si="15"/>
        <v>-467.2</v>
      </c>
      <c r="AW11" s="6"/>
      <c r="AX11" s="6"/>
      <c r="AY11" s="7">
        <f t="shared" si="16"/>
        <v>-1190.4</v>
      </c>
      <c r="AZ11" s="86"/>
      <c r="BA11" s="61"/>
      <c r="BB11" s="7">
        <f t="shared" si="22"/>
        <v>787.6000000000004</v>
      </c>
      <c r="BC11" s="66">
        <v>72</v>
      </c>
      <c r="BD11" s="16">
        <v>2894.4</v>
      </c>
      <c r="BE11" s="7">
        <f t="shared" si="23"/>
        <v>33.999999999999545</v>
      </c>
      <c r="BF11" s="66">
        <v>72</v>
      </c>
      <c r="BG11" s="16">
        <v>2684</v>
      </c>
      <c r="BH11" s="6">
        <f t="shared" si="17"/>
        <v>720</v>
      </c>
      <c r="BI11" s="66">
        <v>17</v>
      </c>
      <c r="BJ11" s="16">
        <v>1134</v>
      </c>
      <c r="BK11" s="7">
        <f t="shared" si="18"/>
        <v>5973.5999999999985</v>
      </c>
      <c r="BL11" s="99"/>
      <c r="BM11" s="16"/>
      <c r="BN11" s="7">
        <f t="shared" si="19"/>
        <v>-678.3999999999987</v>
      </c>
      <c r="BO11" s="66"/>
      <c r="BP11" s="16"/>
      <c r="BQ11" s="93">
        <f t="shared" si="20"/>
        <v>4947.799999999999</v>
      </c>
      <c r="BR11" s="99">
        <v>14</v>
      </c>
      <c r="BS11" s="16">
        <v>4752</v>
      </c>
      <c r="BT11" s="93">
        <f t="shared" si="21"/>
        <v>1939</v>
      </c>
    </row>
    <row r="12" spans="1:72" ht="12.75">
      <c r="A12" s="5"/>
      <c r="B12" s="16"/>
      <c r="C12" s="7">
        <f t="shared" si="1"/>
        <v>5040</v>
      </c>
      <c r="D12" s="12">
        <v>50</v>
      </c>
      <c r="E12" s="16">
        <v>1110</v>
      </c>
      <c r="F12" s="7">
        <f t="shared" si="2"/>
        <v>9219.599999999999</v>
      </c>
      <c r="G12" s="12">
        <v>180</v>
      </c>
      <c r="H12" s="16">
        <v>672</v>
      </c>
      <c r="I12" s="7">
        <f t="shared" si="3"/>
        <v>14558.8</v>
      </c>
      <c r="J12" s="12">
        <v>162</v>
      </c>
      <c r="K12" s="16">
        <v>144</v>
      </c>
      <c r="L12" s="6">
        <f t="shared" si="4"/>
        <v>4240</v>
      </c>
      <c r="M12" s="12"/>
      <c r="N12" s="42"/>
      <c r="O12" s="7">
        <f t="shared" si="5"/>
        <v>0</v>
      </c>
      <c r="P12" s="12">
        <v>166</v>
      </c>
      <c r="Q12" s="42">
        <v>336</v>
      </c>
      <c r="R12" s="7">
        <f t="shared" si="6"/>
        <v>14042</v>
      </c>
      <c r="S12" s="97">
        <v>126</v>
      </c>
      <c r="T12" s="42">
        <v>2176</v>
      </c>
      <c r="U12" s="7">
        <f t="shared" si="7"/>
        <v>13414</v>
      </c>
      <c r="V12" s="5">
        <v>126</v>
      </c>
      <c r="W12" s="6">
        <v>2720</v>
      </c>
      <c r="X12" s="7">
        <f t="shared" si="8"/>
        <v>1888</v>
      </c>
      <c r="Y12" s="41">
        <v>210</v>
      </c>
      <c r="Z12" s="16">
        <v>240</v>
      </c>
      <c r="AA12" s="52">
        <f t="shared" si="9"/>
        <v>9950</v>
      </c>
      <c r="AB12" s="12"/>
      <c r="AC12" s="6"/>
      <c r="AD12" s="7">
        <f t="shared" si="10"/>
        <v>6763.6</v>
      </c>
      <c r="AE12" s="12"/>
      <c r="AF12" s="6"/>
      <c r="AG12" s="7">
        <f t="shared" si="11"/>
        <v>-675.2</v>
      </c>
      <c r="AH12" s="12"/>
      <c r="AI12" s="6"/>
      <c r="AJ12" s="7">
        <f t="shared" si="12"/>
        <v>2726.8</v>
      </c>
      <c r="AK12" s="8"/>
      <c r="AL12" s="6"/>
      <c r="AM12" s="93">
        <f t="shared" si="13"/>
        <v>-6393.2</v>
      </c>
      <c r="AN12" s="97"/>
      <c r="AO12" s="16"/>
      <c r="AP12" s="7">
        <f t="shared" si="14"/>
        <v>-2663.2</v>
      </c>
      <c r="AQ12" s="8"/>
      <c r="AR12" s="6"/>
      <c r="AS12" s="6">
        <f t="shared" si="0"/>
        <v>-2342.4</v>
      </c>
      <c r="AT12" s="8"/>
      <c r="AU12" s="6"/>
      <c r="AV12" s="7">
        <f t="shared" si="15"/>
        <v>-467.2</v>
      </c>
      <c r="AW12" s="6"/>
      <c r="AX12" s="6"/>
      <c r="AY12" s="7">
        <f t="shared" si="16"/>
        <v>-1190.4</v>
      </c>
      <c r="AZ12" s="86"/>
      <c r="BA12" s="16"/>
      <c r="BB12" s="7">
        <f t="shared" si="22"/>
        <v>787.6000000000004</v>
      </c>
      <c r="BC12" s="66"/>
      <c r="BD12" s="16"/>
      <c r="BE12" s="7">
        <f t="shared" si="23"/>
        <v>33.999999999999545</v>
      </c>
      <c r="BF12" s="66"/>
      <c r="BG12" s="16"/>
      <c r="BH12" s="6">
        <f t="shared" si="17"/>
        <v>720</v>
      </c>
      <c r="BI12" s="66">
        <v>14</v>
      </c>
      <c r="BJ12" s="16">
        <v>4149.6</v>
      </c>
      <c r="BK12" s="7">
        <f t="shared" si="18"/>
        <v>1823.9999999999982</v>
      </c>
      <c r="BL12" s="99"/>
      <c r="BM12" s="16"/>
      <c r="BN12" s="7">
        <f t="shared" si="19"/>
        <v>-678.3999999999987</v>
      </c>
      <c r="BO12" s="66"/>
      <c r="BP12" s="16"/>
      <c r="BQ12" s="93">
        <f t="shared" si="20"/>
        <v>4947.799999999999</v>
      </c>
      <c r="BR12" s="99">
        <v>72</v>
      </c>
      <c r="BS12" s="16">
        <v>1488</v>
      </c>
      <c r="BT12" s="93">
        <f t="shared" si="21"/>
        <v>451</v>
      </c>
    </row>
    <row r="13" spans="1:72" ht="12.75">
      <c r="A13" s="5"/>
      <c r="B13" s="16"/>
      <c r="C13" s="7">
        <f t="shared" si="1"/>
        <v>5040</v>
      </c>
      <c r="D13" s="12">
        <v>180</v>
      </c>
      <c r="E13" s="16">
        <v>704</v>
      </c>
      <c r="F13" s="7">
        <f t="shared" si="2"/>
        <v>8515.599999999999</v>
      </c>
      <c r="G13" s="12">
        <v>166</v>
      </c>
      <c r="H13" s="16">
        <v>480</v>
      </c>
      <c r="I13" s="7">
        <f t="shared" si="3"/>
        <v>14078.8</v>
      </c>
      <c r="J13" s="12">
        <v>123</v>
      </c>
      <c r="K13" s="16">
        <v>1404</v>
      </c>
      <c r="L13" s="6">
        <f t="shared" si="4"/>
        <v>2836</v>
      </c>
      <c r="M13" s="12"/>
      <c r="N13" s="42"/>
      <c r="O13" s="7">
        <f t="shared" si="5"/>
        <v>0</v>
      </c>
      <c r="P13" s="12">
        <v>162</v>
      </c>
      <c r="Q13" s="42">
        <v>1056</v>
      </c>
      <c r="R13" s="7">
        <f t="shared" si="6"/>
        <v>12986</v>
      </c>
      <c r="S13" s="97">
        <v>123</v>
      </c>
      <c r="T13" s="42">
        <v>1404</v>
      </c>
      <c r="U13" s="7">
        <f t="shared" si="7"/>
        <v>12010</v>
      </c>
      <c r="V13" s="5">
        <v>123</v>
      </c>
      <c r="W13" s="6">
        <v>643</v>
      </c>
      <c r="X13" s="7">
        <f t="shared" si="8"/>
        <v>1245</v>
      </c>
      <c r="Y13" s="41">
        <v>6</v>
      </c>
      <c r="Z13" s="16">
        <v>384</v>
      </c>
      <c r="AA13" s="52">
        <f t="shared" si="9"/>
        <v>9566</v>
      </c>
      <c r="AB13" s="12"/>
      <c r="AC13" s="6"/>
      <c r="AD13" s="7">
        <f t="shared" si="10"/>
        <v>6763.6</v>
      </c>
      <c r="AE13" s="12"/>
      <c r="AF13" s="6"/>
      <c r="AG13" s="7">
        <f t="shared" si="11"/>
        <v>-675.2</v>
      </c>
      <c r="AH13" s="12"/>
      <c r="AI13" s="6"/>
      <c r="AJ13" s="7">
        <f t="shared" si="12"/>
        <v>2726.8</v>
      </c>
      <c r="AK13" s="8"/>
      <c r="AL13" s="6"/>
      <c r="AM13" s="93">
        <f t="shared" si="13"/>
        <v>-6393.2</v>
      </c>
      <c r="AN13" s="97"/>
      <c r="AO13" s="16"/>
      <c r="AP13" s="7">
        <f t="shared" si="14"/>
        <v>-2663.2</v>
      </c>
      <c r="AQ13" s="8"/>
      <c r="AR13" s="6"/>
      <c r="AS13" s="6">
        <f t="shared" si="0"/>
        <v>-2342.4</v>
      </c>
      <c r="AT13" s="8"/>
      <c r="AU13" s="6"/>
      <c r="AV13" s="7">
        <f t="shared" si="15"/>
        <v>-467.2</v>
      </c>
      <c r="AW13" s="6"/>
      <c r="AX13" s="6"/>
      <c r="AY13" s="7">
        <f t="shared" si="16"/>
        <v>-1190.4</v>
      </c>
      <c r="AZ13" s="86"/>
      <c r="BA13" s="16"/>
      <c r="BB13" s="7">
        <f t="shared" si="22"/>
        <v>787.6000000000004</v>
      </c>
      <c r="BC13" s="66"/>
      <c r="BD13" s="16"/>
      <c r="BE13" s="7">
        <f t="shared" si="23"/>
        <v>33.999999999999545</v>
      </c>
      <c r="BF13" s="66"/>
      <c r="BG13" s="16"/>
      <c r="BH13" s="6">
        <f t="shared" si="17"/>
        <v>720</v>
      </c>
      <c r="BI13" s="66"/>
      <c r="BJ13" s="16"/>
      <c r="BK13" s="7">
        <f t="shared" si="18"/>
        <v>1823.9999999999982</v>
      </c>
      <c r="BL13" s="99"/>
      <c r="BM13" s="16"/>
      <c r="BN13" s="7">
        <f t="shared" si="19"/>
        <v>-678.3999999999987</v>
      </c>
      <c r="BO13" s="66"/>
      <c r="BP13" s="16"/>
      <c r="BQ13" s="93">
        <f t="shared" si="20"/>
        <v>4947.799999999999</v>
      </c>
      <c r="BR13" s="99"/>
      <c r="BS13" s="16"/>
      <c r="BT13" s="93">
        <f t="shared" si="21"/>
        <v>451</v>
      </c>
    </row>
    <row r="14" spans="1:72" ht="12.75">
      <c r="A14" s="5"/>
      <c r="B14" s="16"/>
      <c r="C14" s="7">
        <f t="shared" si="1"/>
        <v>5040</v>
      </c>
      <c r="D14" s="12">
        <v>166</v>
      </c>
      <c r="E14" s="16">
        <v>368</v>
      </c>
      <c r="F14" s="7">
        <f t="shared" si="2"/>
        <v>8147.5999999999985</v>
      </c>
      <c r="G14" s="12">
        <v>162</v>
      </c>
      <c r="H14" s="16">
        <v>1344</v>
      </c>
      <c r="I14" s="7">
        <f t="shared" si="3"/>
        <v>12734.8</v>
      </c>
      <c r="J14" s="12">
        <v>210</v>
      </c>
      <c r="K14" s="16">
        <v>160</v>
      </c>
      <c r="L14" s="6">
        <f t="shared" si="4"/>
        <v>2676</v>
      </c>
      <c r="M14" s="12"/>
      <c r="N14" s="42"/>
      <c r="O14" s="7">
        <f t="shared" si="5"/>
        <v>0</v>
      </c>
      <c r="P14" s="12">
        <v>126</v>
      </c>
      <c r="Q14" s="42">
        <v>1728</v>
      </c>
      <c r="R14" s="7">
        <f t="shared" si="6"/>
        <v>11258</v>
      </c>
      <c r="S14" s="97">
        <v>132</v>
      </c>
      <c r="T14" s="42">
        <v>368</v>
      </c>
      <c r="U14" s="7">
        <f t="shared" si="7"/>
        <v>11642</v>
      </c>
      <c r="V14" s="5">
        <v>155</v>
      </c>
      <c r="W14" s="6">
        <v>112</v>
      </c>
      <c r="X14" s="7">
        <f t="shared" si="8"/>
        <v>1133</v>
      </c>
      <c r="Y14" s="41">
        <v>147</v>
      </c>
      <c r="Z14" s="16">
        <v>4152</v>
      </c>
      <c r="AA14" s="52">
        <f t="shared" si="9"/>
        <v>5414</v>
      </c>
      <c r="AB14" s="12"/>
      <c r="AC14" s="6"/>
      <c r="AD14" s="7">
        <f t="shared" si="10"/>
        <v>6763.6</v>
      </c>
      <c r="AE14" s="12"/>
      <c r="AF14" s="6"/>
      <c r="AG14" s="7">
        <f t="shared" si="11"/>
        <v>-675.2</v>
      </c>
      <c r="AH14" s="12"/>
      <c r="AI14" s="6"/>
      <c r="AJ14" s="7">
        <f t="shared" si="12"/>
        <v>2726.8</v>
      </c>
      <c r="AK14" s="8"/>
      <c r="AL14" s="6"/>
      <c r="AM14" s="93">
        <f t="shared" si="13"/>
        <v>-6393.2</v>
      </c>
      <c r="AN14" s="97"/>
      <c r="AO14" s="16"/>
      <c r="AP14" s="7">
        <f t="shared" si="14"/>
        <v>-2663.2</v>
      </c>
      <c r="AQ14" s="8"/>
      <c r="AR14" s="6"/>
      <c r="AS14" s="6">
        <f t="shared" si="0"/>
        <v>-2342.4</v>
      </c>
      <c r="AT14" s="8"/>
      <c r="AU14" s="6"/>
      <c r="AV14" s="7">
        <f t="shared" si="15"/>
        <v>-467.2</v>
      </c>
      <c r="AW14" s="6"/>
      <c r="AX14" s="6"/>
      <c r="AY14" s="7">
        <f t="shared" si="16"/>
        <v>-1190.4</v>
      </c>
      <c r="AZ14" s="86"/>
      <c r="BA14" s="16"/>
      <c r="BB14" s="7">
        <f t="shared" si="22"/>
        <v>787.6000000000004</v>
      </c>
      <c r="BC14" s="66"/>
      <c r="BD14" s="16"/>
      <c r="BE14" s="7">
        <f t="shared" si="23"/>
        <v>33.999999999999545</v>
      </c>
      <c r="BF14" s="66"/>
      <c r="BG14" s="16"/>
      <c r="BH14" s="6">
        <f t="shared" si="17"/>
        <v>720</v>
      </c>
      <c r="BI14" s="66"/>
      <c r="BJ14" s="16"/>
      <c r="BK14" s="7">
        <f t="shared" si="18"/>
        <v>1823.9999999999982</v>
      </c>
      <c r="BL14" s="99"/>
      <c r="BM14" s="16"/>
      <c r="BN14" s="7">
        <f t="shared" si="19"/>
        <v>-678.3999999999987</v>
      </c>
      <c r="BO14" s="66"/>
      <c r="BP14" s="16"/>
      <c r="BQ14" s="93">
        <f t="shared" si="20"/>
        <v>4947.799999999999</v>
      </c>
      <c r="BR14" s="99"/>
      <c r="BS14" s="16"/>
      <c r="BT14" s="93">
        <f t="shared" si="21"/>
        <v>451</v>
      </c>
    </row>
    <row r="15" spans="1:72" ht="12.75">
      <c r="A15" s="5"/>
      <c r="B15" s="16"/>
      <c r="C15" s="7">
        <f t="shared" si="1"/>
        <v>5040</v>
      </c>
      <c r="D15" s="12">
        <v>162</v>
      </c>
      <c r="E15" s="16">
        <v>544</v>
      </c>
      <c r="F15" s="7">
        <f t="shared" si="2"/>
        <v>7603.5999999999985</v>
      </c>
      <c r="G15" s="12">
        <v>126</v>
      </c>
      <c r="H15" s="16">
        <v>1024</v>
      </c>
      <c r="I15" s="7">
        <f t="shared" si="3"/>
        <v>11710.8</v>
      </c>
      <c r="J15" s="12">
        <v>147</v>
      </c>
      <c r="K15" s="16">
        <v>3714</v>
      </c>
      <c r="L15" s="6">
        <f t="shared" si="4"/>
        <v>-1038</v>
      </c>
      <c r="M15" s="12"/>
      <c r="N15" s="42"/>
      <c r="O15" s="7">
        <f t="shared" si="5"/>
        <v>0</v>
      </c>
      <c r="P15" s="12">
        <v>123</v>
      </c>
      <c r="Q15" s="42">
        <v>292</v>
      </c>
      <c r="R15" s="7">
        <f t="shared" si="6"/>
        <v>10966</v>
      </c>
      <c r="S15" s="97">
        <v>111</v>
      </c>
      <c r="T15" s="42">
        <v>1568</v>
      </c>
      <c r="U15" s="7">
        <f t="shared" si="7"/>
        <v>10074</v>
      </c>
      <c r="V15" s="5">
        <v>210</v>
      </c>
      <c r="W15" s="6">
        <v>720</v>
      </c>
      <c r="X15" s="7">
        <f t="shared" si="8"/>
        <v>413</v>
      </c>
      <c r="Y15" s="41">
        <v>178</v>
      </c>
      <c r="Z15" s="16">
        <v>1280</v>
      </c>
      <c r="AA15" s="52">
        <f t="shared" si="9"/>
        <v>4134</v>
      </c>
      <c r="AB15" s="12"/>
      <c r="AC15" s="6"/>
      <c r="AD15" s="7">
        <f t="shared" si="10"/>
        <v>6763.6</v>
      </c>
      <c r="AE15" s="12"/>
      <c r="AF15" s="6"/>
      <c r="AG15" s="7">
        <f t="shared" si="11"/>
        <v>-675.2</v>
      </c>
      <c r="AH15" s="12"/>
      <c r="AI15" s="6"/>
      <c r="AJ15" s="7">
        <f t="shared" si="12"/>
        <v>2726.8</v>
      </c>
      <c r="AK15" s="8"/>
      <c r="AL15" s="6"/>
      <c r="AM15" s="93">
        <f t="shared" si="13"/>
        <v>-6393.2</v>
      </c>
      <c r="AN15" s="97"/>
      <c r="AO15" s="6"/>
      <c r="AP15" s="7">
        <f t="shared" si="14"/>
        <v>-2663.2</v>
      </c>
      <c r="AQ15" s="8"/>
      <c r="AR15" s="6"/>
      <c r="AS15" s="6">
        <f t="shared" si="0"/>
        <v>-2342.4</v>
      </c>
      <c r="AT15" s="8"/>
      <c r="AU15" s="6"/>
      <c r="AV15" s="7">
        <f t="shared" si="15"/>
        <v>-467.2</v>
      </c>
      <c r="AW15" s="6"/>
      <c r="AX15" s="6"/>
      <c r="AY15" s="7">
        <f t="shared" si="16"/>
        <v>-1190.4</v>
      </c>
      <c r="AZ15" s="86"/>
      <c r="BA15" s="16"/>
      <c r="BB15" s="7">
        <f t="shared" si="22"/>
        <v>787.6000000000004</v>
      </c>
      <c r="BC15" s="66"/>
      <c r="BD15" s="16"/>
      <c r="BE15" s="7">
        <f t="shared" si="23"/>
        <v>33.999999999999545</v>
      </c>
      <c r="BF15" s="66"/>
      <c r="BG15" s="16"/>
      <c r="BH15" s="6">
        <f t="shared" si="17"/>
        <v>720</v>
      </c>
      <c r="BI15" s="66"/>
      <c r="BJ15" s="16"/>
      <c r="BK15" s="7">
        <f t="shared" si="18"/>
        <v>1823.9999999999982</v>
      </c>
      <c r="BL15" s="99"/>
      <c r="BM15" s="16"/>
      <c r="BN15" s="7">
        <f t="shared" si="19"/>
        <v>-678.3999999999987</v>
      </c>
      <c r="BO15" s="66"/>
      <c r="BP15" s="16"/>
      <c r="BQ15" s="93">
        <f t="shared" si="20"/>
        <v>4947.799999999999</v>
      </c>
      <c r="BR15" s="99"/>
      <c r="BS15" s="16"/>
      <c r="BT15" s="93">
        <f t="shared" si="21"/>
        <v>451</v>
      </c>
    </row>
    <row r="16" spans="1:72" ht="12.75">
      <c r="A16" s="5"/>
      <c r="B16" s="16"/>
      <c r="C16" s="7">
        <f t="shared" si="1"/>
        <v>5040</v>
      </c>
      <c r="D16" s="12">
        <v>126</v>
      </c>
      <c r="E16" s="16">
        <v>1600</v>
      </c>
      <c r="F16" s="7">
        <f t="shared" si="2"/>
        <v>6003.5999999999985</v>
      </c>
      <c r="G16" s="12">
        <v>123</v>
      </c>
      <c r="H16" s="16">
        <v>538</v>
      </c>
      <c r="I16" s="7">
        <f t="shared" si="3"/>
        <v>11172.8</v>
      </c>
      <c r="J16" s="12">
        <v>178</v>
      </c>
      <c r="K16" s="16">
        <v>512</v>
      </c>
      <c r="L16" s="6">
        <f t="shared" si="4"/>
        <v>-1550</v>
      </c>
      <c r="M16" s="12"/>
      <c r="N16" s="42"/>
      <c r="O16" s="7">
        <f t="shared" si="5"/>
        <v>0</v>
      </c>
      <c r="P16" s="12">
        <v>132</v>
      </c>
      <c r="Q16" s="42">
        <v>256</v>
      </c>
      <c r="R16" s="7">
        <f t="shared" si="6"/>
        <v>10710</v>
      </c>
      <c r="S16" s="97">
        <v>155</v>
      </c>
      <c r="T16" s="42">
        <v>768</v>
      </c>
      <c r="U16" s="7">
        <f t="shared" si="7"/>
        <v>9306</v>
      </c>
      <c r="V16" s="5">
        <v>178</v>
      </c>
      <c r="W16" s="6">
        <v>208</v>
      </c>
      <c r="X16" s="7">
        <f t="shared" si="8"/>
        <v>205</v>
      </c>
      <c r="Y16" s="41">
        <v>14</v>
      </c>
      <c r="Z16" s="16">
        <v>256</v>
      </c>
      <c r="AA16" s="52">
        <f t="shared" si="9"/>
        <v>3878</v>
      </c>
      <c r="AB16" s="12"/>
      <c r="AC16" s="6"/>
      <c r="AD16" s="7">
        <f t="shared" si="10"/>
        <v>6763.6</v>
      </c>
      <c r="AE16" s="12"/>
      <c r="AF16" s="6"/>
      <c r="AG16" s="7">
        <f t="shared" si="11"/>
        <v>-675.2</v>
      </c>
      <c r="AH16" s="12"/>
      <c r="AI16" s="6"/>
      <c r="AJ16" s="7">
        <f t="shared" si="12"/>
        <v>2726.8</v>
      </c>
      <c r="AK16" s="8"/>
      <c r="AL16" s="6"/>
      <c r="AM16" s="93">
        <f t="shared" si="13"/>
        <v>-6393.2</v>
      </c>
      <c r="AN16" s="97"/>
      <c r="AO16" s="6"/>
      <c r="AP16" s="7">
        <f t="shared" si="14"/>
        <v>-2663.2</v>
      </c>
      <c r="AQ16" s="8"/>
      <c r="AR16" s="6"/>
      <c r="AS16" s="6">
        <f t="shared" si="0"/>
        <v>-2342.4</v>
      </c>
      <c r="AT16" s="8"/>
      <c r="AU16" s="6"/>
      <c r="AV16" s="7">
        <f t="shared" si="15"/>
        <v>-467.2</v>
      </c>
      <c r="AW16" s="6"/>
      <c r="AX16" s="6"/>
      <c r="AY16" s="7">
        <f t="shared" si="16"/>
        <v>-1190.4</v>
      </c>
      <c r="AZ16" s="86"/>
      <c r="BA16" s="16"/>
      <c r="BB16" s="7">
        <f t="shared" si="22"/>
        <v>787.6000000000004</v>
      </c>
      <c r="BC16" s="66"/>
      <c r="BD16" s="16"/>
      <c r="BE16" s="7">
        <f t="shared" si="23"/>
        <v>33.999999999999545</v>
      </c>
      <c r="BF16" s="66"/>
      <c r="BG16" s="16"/>
      <c r="BH16" s="6">
        <f t="shared" si="17"/>
        <v>720</v>
      </c>
      <c r="BI16" s="66"/>
      <c r="BJ16" s="16"/>
      <c r="BK16" s="7">
        <f t="shared" si="18"/>
        <v>1823.9999999999982</v>
      </c>
      <c r="BL16" s="99"/>
      <c r="BM16" s="16"/>
      <c r="BN16" s="7">
        <f t="shared" si="19"/>
        <v>-678.3999999999987</v>
      </c>
      <c r="BO16" s="66"/>
      <c r="BP16" s="16"/>
      <c r="BQ16" s="93">
        <f t="shared" si="20"/>
        <v>4947.799999999999</v>
      </c>
      <c r="BR16" s="99"/>
      <c r="BS16" s="16"/>
      <c r="BT16" s="93">
        <f t="shared" si="21"/>
        <v>451</v>
      </c>
    </row>
    <row r="17" spans="1:72" ht="12.75">
      <c r="A17" s="5"/>
      <c r="B17" s="16"/>
      <c r="C17" s="7">
        <f t="shared" si="1"/>
        <v>5040</v>
      </c>
      <c r="D17" s="12">
        <v>123</v>
      </c>
      <c r="E17" s="16">
        <v>1178</v>
      </c>
      <c r="F17" s="7">
        <f t="shared" si="2"/>
        <v>4825.5999999999985</v>
      </c>
      <c r="G17" s="12">
        <v>132</v>
      </c>
      <c r="H17" s="16">
        <v>576</v>
      </c>
      <c r="I17" s="7">
        <f t="shared" si="3"/>
        <v>10596.8</v>
      </c>
      <c r="J17" s="12">
        <v>14</v>
      </c>
      <c r="K17" s="16">
        <v>108</v>
      </c>
      <c r="L17" s="6">
        <f t="shared" si="4"/>
        <v>-1658</v>
      </c>
      <c r="M17" s="12"/>
      <c r="N17" s="42"/>
      <c r="O17" s="7">
        <f t="shared" si="5"/>
        <v>0</v>
      </c>
      <c r="P17" s="12">
        <v>155</v>
      </c>
      <c r="Q17" s="42">
        <v>2640</v>
      </c>
      <c r="R17" s="7">
        <f t="shared" si="6"/>
        <v>8070</v>
      </c>
      <c r="S17" s="97">
        <v>210</v>
      </c>
      <c r="T17" s="42">
        <v>1440</v>
      </c>
      <c r="U17" s="7">
        <f t="shared" si="7"/>
        <v>7866</v>
      </c>
      <c r="V17" s="5">
        <v>14</v>
      </c>
      <c r="W17" s="6">
        <v>624</v>
      </c>
      <c r="X17" s="7">
        <f t="shared" si="8"/>
        <v>-419</v>
      </c>
      <c r="Y17" s="41">
        <v>137</v>
      </c>
      <c r="Z17" s="16">
        <v>928</v>
      </c>
      <c r="AA17" s="52">
        <f t="shared" si="9"/>
        <v>2950</v>
      </c>
      <c r="AB17" s="12"/>
      <c r="AC17" s="6"/>
      <c r="AD17" s="7">
        <f t="shared" si="10"/>
        <v>6763.6</v>
      </c>
      <c r="AE17" s="12"/>
      <c r="AF17" s="6"/>
      <c r="AG17" s="7">
        <f t="shared" si="11"/>
        <v>-675.2</v>
      </c>
      <c r="AH17" s="12"/>
      <c r="AI17" s="6"/>
      <c r="AJ17" s="7">
        <f t="shared" si="12"/>
        <v>2726.8</v>
      </c>
      <c r="AK17" s="8"/>
      <c r="AL17" s="6"/>
      <c r="AM17" s="93">
        <f t="shared" si="13"/>
        <v>-6393.2</v>
      </c>
      <c r="AN17" s="97"/>
      <c r="AO17" s="6"/>
      <c r="AP17" s="7">
        <f t="shared" si="14"/>
        <v>-2663.2</v>
      </c>
      <c r="AQ17" s="8"/>
      <c r="AR17" s="6"/>
      <c r="AS17" s="6">
        <f t="shared" si="0"/>
        <v>-2342.4</v>
      </c>
      <c r="AT17" s="8"/>
      <c r="AU17" s="6"/>
      <c r="AV17" s="7">
        <f t="shared" si="15"/>
        <v>-467.2</v>
      </c>
      <c r="AW17" s="6"/>
      <c r="AX17" s="6"/>
      <c r="AY17" s="7">
        <f t="shared" si="16"/>
        <v>-1190.4</v>
      </c>
      <c r="AZ17" s="86"/>
      <c r="BA17" s="16"/>
      <c r="BB17" s="7">
        <f t="shared" si="22"/>
        <v>787.6000000000004</v>
      </c>
      <c r="BC17" s="66"/>
      <c r="BD17" s="16"/>
      <c r="BE17" s="7">
        <f t="shared" si="23"/>
        <v>33.999999999999545</v>
      </c>
      <c r="BF17" s="66"/>
      <c r="BG17" s="16"/>
      <c r="BH17" s="6">
        <f t="shared" si="17"/>
        <v>720</v>
      </c>
      <c r="BI17" s="66"/>
      <c r="BJ17" s="16"/>
      <c r="BK17" s="7">
        <f t="shared" si="18"/>
        <v>1823.9999999999982</v>
      </c>
      <c r="BL17" s="99"/>
      <c r="BM17" s="16"/>
      <c r="BN17" s="7">
        <f t="shared" si="19"/>
        <v>-678.3999999999987</v>
      </c>
      <c r="BO17" s="66"/>
      <c r="BP17" s="16"/>
      <c r="BQ17" s="93">
        <f t="shared" si="20"/>
        <v>4947.799999999999</v>
      </c>
      <c r="BR17" s="99"/>
      <c r="BS17" s="16"/>
      <c r="BT17" s="93">
        <f t="shared" si="21"/>
        <v>451</v>
      </c>
    </row>
    <row r="18" spans="1:72" ht="12.75">
      <c r="A18" s="5"/>
      <c r="B18" s="16"/>
      <c r="C18" s="7">
        <f t="shared" si="1"/>
        <v>5040</v>
      </c>
      <c r="D18" s="12">
        <v>132</v>
      </c>
      <c r="E18" s="16">
        <v>467.2</v>
      </c>
      <c r="F18" s="7">
        <f t="shared" si="2"/>
        <v>4358.399999999999</v>
      </c>
      <c r="G18" s="12">
        <v>210</v>
      </c>
      <c r="H18" s="16">
        <v>1120</v>
      </c>
      <c r="I18" s="7">
        <f t="shared" si="3"/>
        <v>9476.8</v>
      </c>
      <c r="J18" s="12">
        <v>137</v>
      </c>
      <c r="K18" s="16">
        <v>800</v>
      </c>
      <c r="L18" s="6">
        <f t="shared" si="4"/>
        <v>-2458</v>
      </c>
      <c r="M18" s="12"/>
      <c r="N18" s="42"/>
      <c r="O18" s="7">
        <f t="shared" si="5"/>
        <v>0</v>
      </c>
      <c r="P18" s="12">
        <v>210</v>
      </c>
      <c r="Q18" s="42">
        <v>800</v>
      </c>
      <c r="R18" s="7">
        <f t="shared" si="6"/>
        <v>7270</v>
      </c>
      <c r="S18" s="97">
        <v>147</v>
      </c>
      <c r="T18" s="6">
        <v>3072</v>
      </c>
      <c r="U18" s="7">
        <f t="shared" si="7"/>
        <v>4794</v>
      </c>
      <c r="V18" s="5">
        <v>133</v>
      </c>
      <c r="W18" s="6">
        <v>736</v>
      </c>
      <c r="X18" s="7">
        <f t="shared" si="8"/>
        <v>-1155</v>
      </c>
      <c r="Y18" s="41">
        <v>133</v>
      </c>
      <c r="Z18" s="16">
        <v>384</v>
      </c>
      <c r="AA18" s="52">
        <f t="shared" si="9"/>
        <v>2566</v>
      </c>
      <c r="AB18" s="12"/>
      <c r="AC18" s="6"/>
      <c r="AD18" s="7">
        <f t="shared" si="10"/>
        <v>6763.6</v>
      </c>
      <c r="AE18" s="12"/>
      <c r="AF18" s="6"/>
      <c r="AG18" s="7">
        <f t="shared" si="11"/>
        <v>-675.2</v>
      </c>
      <c r="AH18" s="12"/>
      <c r="AI18" s="6"/>
      <c r="AJ18" s="7">
        <f t="shared" si="12"/>
        <v>2726.8</v>
      </c>
      <c r="AK18" s="8"/>
      <c r="AL18" s="6"/>
      <c r="AM18" s="93">
        <f t="shared" si="13"/>
        <v>-6393.2</v>
      </c>
      <c r="AN18" s="97"/>
      <c r="AO18" s="6"/>
      <c r="AP18" s="7">
        <f t="shared" si="14"/>
        <v>-2663.2</v>
      </c>
      <c r="AQ18" s="8"/>
      <c r="AR18" s="6"/>
      <c r="AS18" s="6">
        <f t="shared" si="0"/>
        <v>-2342.4</v>
      </c>
      <c r="AT18" s="8"/>
      <c r="AU18" s="6"/>
      <c r="AV18" s="7">
        <f t="shared" si="15"/>
        <v>-467.2</v>
      </c>
      <c r="AW18" s="6"/>
      <c r="AX18" s="6"/>
      <c r="AY18" s="7">
        <f t="shared" si="16"/>
        <v>-1190.4</v>
      </c>
      <c r="AZ18" s="86"/>
      <c r="BA18" s="16"/>
      <c r="BB18" s="7">
        <f t="shared" si="22"/>
        <v>787.6000000000004</v>
      </c>
      <c r="BC18" s="66"/>
      <c r="BD18" s="16"/>
      <c r="BE18" s="7">
        <f t="shared" si="23"/>
        <v>33.999999999999545</v>
      </c>
      <c r="BF18" s="66"/>
      <c r="BG18" s="16"/>
      <c r="BH18" s="6">
        <f t="shared" si="17"/>
        <v>720</v>
      </c>
      <c r="BI18" s="66"/>
      <c r="BJ18" s="16"/>
      <c r="BK18" s="7">
        <f t="shared" si="18"/>
        <v>1823.9999999999982</v>
      </c>
      <c r="BL18" s="99"/>
      <c r="BM18" s="16"/>
      <c r="BN18" s="7">
        <f t="shared" si="19"/>
        <v>-678.3999999999987</v>
      </c>
      <c r="BO18" s="66"/>
      <c r="BP18" s="16"/>
      <c r="BQ18" s="93">
        <f t="shared" si="20"/>
        <v>4947.799999999999</v>
      </c>
      <c r="BR18" s="99"/>
      <c r="BS18" s="16"/>
      <c r="BT18" s="93">
        <f t="shared" si="21"/>
        <v>451</v>
      </c>
    </row>
    <row r="19" spans="1:72" ht="12.75">
      <c r="A19" s="5"/>
      <c r="B19" s="16"/>
      <c r="C19" s="7">
        <f t="shared" si="1"/>
        <v>5040</v>
      </c>
      <c r="D19" s="12">
        <v>210</v>
      </c>
      <c r="E19" s="16">
        <v>960</v>
      </c>
      <c r="F19" s="7">
        <f t="shared" si="2"/>
        <v>3398.3999999999987</v>
      </c>
      <c r="G19" s="12">
        <v>147</v>
      </c>
      <c r="H19" s="16">
        <v>3504</v>
      </c>
      <c r="I19" s="7">
        <f t="shared" si="3"/>
        <v>5972.799999999999</v>
      </c>
      <c r="J19" s="12">
        <v>219</v>
      </c>
      <c r="K19" s="16">
        <v>86.4</v>
      </c>
      <c r="L19" s="6">
        <f t="shared" si="4"/>
        <v>-2544.4</v>
      </c>
      <c r="M19" s="12"/>
      <c r="N19" s="42"/>
      <c r="O19" s="7">
        <f t="shared" si="5"/>
        <v>0</v>
      </c>
      <c r="P19" s="12">
        <v>147</v>
      </c>
      <c r="Q19" s="42">
        <v>1454.4</v>
      </c>
      <c r="R19" s="7">
        <f t="shared" si="6"/>
        <v>5815.6</v>
      </c>
      <c r="S19" s="97">
        <v>14</v>
      </c>
      <c r="T19" s="6">
        <v>416</v>
      </c>
      <c r="U19" s="7">
        <f t="shared" si="7"/>
        <v>4378</v>
      </c>
      <c r="V19" s="5">
        <v>174</v>
      </c>
      <c r="W19" s="6">
        <v>736</v>
      </c>
      <c r="X19" s="7">
        <f t="shared" si="8"/>
        <v>-1891</v>
      </c>
      <c r="Y19" s="41">
        <v>219</v>
      </c>
      <c r="Z19" s="16">
        <v>192</v>
      </c>
      <c r="AA19" s="52">
        <f t="shared" si="9"/>
        <v>2374</v>
      </c>
      <c r="AB19" s="8"/>
      <c r="AC19" s="6"/>
      <c r="AD19" s="7">
        <f t="shared" si="10"/>
        <v>6763.6</v>
      </c>
      <c r="AE19" s="12"/>
      <c r="AF19" s="6"/>
      <c r="AG19" s="7">
        <f t="shared" si="11"/>
        <v>-675.2</v>
      </c>
      <c r="AH19" s="12"/>
      <c r="AI19" s="6"/>
      <c r="AJ19" s="7">
        <f t="shared" si="12"/>
        <v>2726.8</v>
      </c>
      <c r="AK19" s="8"/>
      <c r="AL19" s="6"/>
      <c r="AM19" s="93">
        <f t="shared" si="13"/>
        <v>-6393.2</v>
      </c>
      <c r="AN19" s="97"/>
      <c r="AO19" s="6"/>
      <c r="AP19" s="7">
        <f t="shared" si="14"/>
        <v>-2663.2</v>
      </c>
      <c r="AQ19" s="8"/>
      <c r="AR19" s="6"/>
      <c r="AS19" s="6">
        <f t="shared" si="0"/>
        <v>-2342.4</v>
      </c>
      <c r="AT19" s="8"/>
      <c r="AU19" s="6"/>
      <c r="AV19" s="7">
        <f t="shared" si="15"/>
        <v>-467.2</v>
      </c>
      <c r="AW19" s="6"/>
      <c r="AX19" s="6"/>
      <c r="AY19" s="7">
        <f t="shared" si="16"/>
        <v>-1190.4</v>
      </c>
      <c r="AZ19" s="86"/>
      <c r="BA19" s="16"/>
      <c r="BB19" s="7">
        <f t="shared" si="22"/>
        <v>787.6000000000004</v>
      </c>
      <c r="BC19" s="66"/>
      <c r="BD19" s="16"/>
      <c r="BE19" s="7">
        <f t="shared" si="23"/>
        <v>33.999999999999545</v>
      </c>
      <c r="BF19" s="66"/>
      <c r="BG19" s="16"/>
      <c r="BH19" s="6">
        <f t="shared" si="17"/>
        <v>720</v>
      </c>
      <c r="BI19" s="66"/>
      <c r="BJ19" s="16"/>
      <c r="BK19" s="7">
        <f t="shared" si="18"/>
        <v>1823.9999999999982</v>
      </c>
      <c r="BL19" s="99"/>
      <c r="BM19" s="16"/>
      <c r="BN19" s="7">
        <f t="shared" si="19"/>
        <v>-678.3999999999987</v>
      </c>
      <c r="BO19" s="66"/>
      <c r="BP19" s="16"/>
      <c r="BQ19" s="93">
        <f t="shared" si="20"/>
        <v>4947.799999999999</v>
      </c>
      <c r="BR19" s="99"/>
      <c r="BS19" s="16"/>
      <c r="BT19" s="93">
        <f t="shared" si="21"/>
        <v>451</v>
      </c>
    </row>
    <row r="20" spans="1:72" ht="12.75">
      <c r="A20" s="5"/>
      <c r="B20" s="16"/>
      <c r="C20" s="7">
        <f t="shared" si="1"/>
        <v>5040</v>
      </c>
      <c r="D20" s="12">
        <v>147</v>
      </c>
      <c r="E20" s="16">
        <v>3787.2</v>
      </c>
      <c r="F20" s="7">
        <f t="shared" si="2"/>
        <v>-388.8000000000011</v>
      </c>
      <c r="G20" s="12">
        <v>14</v>
      </c>
      <c r="H20" s="16">
        <v>544</v>
      </c>
      <c r="I20" s="7">
        <f t="shared" si="3"/>
        <v>5428.799999999999</v>
      </c>
      <c r="J20" s="12">
        <v>174</v>
      </c>
      <c r="K20" s="16">
        <v>656</v>
      </c>
      <c r="L20" s="6">
        <f t="shared" si="4"/>
        <v>-3200.4</v>
      </c>
      <c r="M20" s="12"/>
      <c r="N20" s="42"/>
      <c r="O20" s="7">
        <f t="shared" si="5"/>
        <v>0</v>
      </c>
      <c r="P20" s="12">
        <v>178</v>
      </c>
      <c r="Q20" s="42">
        <v>384</v>
      </c>
      <c r="R20" s="7">
        <f t="shared" si="6"/>
        <v>5431.6</v>
      </c>
      <c r="S20" s="97">
        <v>137</v>
      </c>
      <c r="T20" s="6">
        <v>800</v>
      </c>
      <c r="U20" s="7">
        <f t="shared" si="7"/>
        <v>3578</v>
      </c>
      <c r="V20" s="5"/>
      <c r="W20" s="6"/>
      <c r="X20" s="7">
        <f t="shared" si="8"/>
        <v>-1891</v>
      </c>
      <c r="Y20" s="41"/>
      <c r="Z20" s="16"/>
      <c r="AA20" s="52">
        <f t="shared" si="9"/>
        <v>2374</v>
      </c>
      <c r="AB20" s="8"/>
      <c r="AC20" s="6"/>
      <c r="AD20" s="7">
        <f t="shared" si="10"/>
        <v>6763.6</v>
      </c>
      <c r="AE20" s="12"/>
      <c r="AF20" s="6"/>
      <c r="AG20" s="7">
        <f t="shared" si="11"/>
        <v>-675.2</v>
      </c>
      <c r="AH20" s="12"/>
      <c r="AI20" s="6"/>
      <c r="AJ20" s="7">
        <f t="shared" si="12"/>
        <v>2726.8</v>
      </c>
      <c r="AK20" s="8"/>
      <c r="AL20" s="6"/>
      <c r="AM20" s="93">
        <f t="shared" si="13"/>
        <v>-6393.2</v>
      </c>
      <c r="AN20" s="97"/>
      <c r="AO20" s="6"/>
      <c r="AP20" s="7">
        <f t="shared" si="14"/>
        <v>-2663.2</v>
      </c>
      <c r="AQ20" s="8"/>
      <c r="AR20" s="6"/>
      <c r="AS20" s="6">
        <f t="shared" si="0"/>
        <v>-2342.4</v>
      </c>
      <c r="AT20" s="8"/>
      <c r="AU20" s="6"/>
      <c r="AV20" s="7">
        <f t="shared" si="15"/>
        <v>-467.2</v>
      </c>
      <c r="AW20" s="6"/>
      <c r="AX20" s="6"/>
      <c r="AY20" s="7">
        <f t="shared" si="16"/>
        <v>-1190.4</v>
      </c>
      <c r="AZ20" s="86"/>
      <c r="BA20" s="16"/>
      <c r="BB20" s="7">
        <f t="shared" si="22"/>
        <v>787.6000000000004</v>
      </c>
      <c r="BC20" s="66"/>
      <c r="BD20" s="16"/>
      <c r="BE20" s="7">
        <f t="shared" si="23"/>
        <v>33.999999999999545</v>
      </c>
      <c r="BF20" s="66"/>
      <c r="BG20" s="16"/>
      <c r="BH20" s="6">
        <f t="shared" si="17"/>
        <v>720</v>
      </c>
      <c r="BI20" s="66"/>
      <c r="BJ20" s="16"/>
      <c r="BK20" s="7">
        <f t="shared" si="18"/>
        <v>1823.9999999999982</v>
      </c>
      <c r="BL20" s="99"/>
      <c r="BM20" s="16"/>
      <c r="BN20" s="7">
        <f t="shared" si="19"/>
        <v>-678.3999999999987</v>
      </c>
      <c r="BO20" s="66"/>
      <c r="BP20" s="16"/>
      <c r="BQ20" s="93">
        <f t="shared" si="20"/>
        <v>4947.799999999999</v>
      </c>
      <c r="BR20" s="99"/>
      <c r="BS20" s="16"/>
      <c r="BT20" s="93">
        <f t="shared" si="21"/>
        <v>451</v>
      </c>
    </row>
    <row r="21" spans="1:72" ht="12.75">
      <c r="A21" s="5"/>
      <c r="B21" s="16"/>
      <c r="C21" s="7">
        <f t="shared" si="1"/>
        <v>5040</v>
      </c>
      <c r="D21" s="12">
        <v>14</v>
      </c>
      <c r="E21" s="16">
        <v>456</v>
      </c>
      <c r="F21" s="7">
        <f t="shared" si="2"/>
        <v>-844.8000000000011</v>
      </c>
      <c r="G21" s="12">
        <v>137</v>
      </c>
      <c r="H21" s="16">
        <v>336</v>
      </c>
      <c r="I21" s="7">
        <f t="shared" si="3"/>
        <v>5092.799999999999</v>
      </c>
      <c r="J21" s="41"/>
      <c r="K21" s="16"/>
      <c r="L21" s="6">
        <f t="shared" si="4"/>
        <v>-3200.4</v>
      </c>
      <c r="M21" s="12"/>
      <c r="N21" s="43"/>
      <c r="O21" s="7">
        <f t="shared" si="5"/>
        <v>0</v>
      </c>
      <c r="P21" s="12">
        <v>14</v>
      </c>
      <c r="Q21" s="42">
        <v>384</v>
      </c>
      <c r="R21" s="7">
        <f t="shared" si="6"/>
        <v>5047.6</v>
      </c>
      <c r="S21" s="97">
        <v>133</v>
      </c>
      <c r="T21" s="6">
        <v>1776</v>
      </c>
      <c r="U21" s="7">
        <f t="shared" si="7"/>
        <v>1802</v>
      </c>
      <c r="V21" s="5"/>
      <c r="W21" s="6"/>
      <c r="X21" s="7">
        <f t="shared" si="8"/>
        <v>-1891</v>
      </c>
      <c r="Y21" s="41"/>
      <c r="Z21" s="16"/>
      <c r="AA21" s="52">
        <f t="shared" si="9"/>
        <v>2374</v>
      </c>
      <c r="AB21" s="8"/>
      <c r="AC21" s="6"/>
      <c r="AD21" s="7">
        <f t="shared" si="10"/>
        <v>6763.6</v>
      </c>
      <c r="AE21" s="12"/>
      <c r="AF21" s="6"/>
      <c r="AG21" s="7">
        <f t="shared" si="11"/>
        <v>-675.2</v>
      </c>
      <c r="AH21" s="8"/>
      <c r="AI21" s="6"/>
      <c r="AJ21" s="7">
        <f t="shared" si="12"/>
        <v>2726.8</v>
      </c>
      <c r="AK21" s="8"/>
      <c r="AL21" s="6"/>
      <c r="AM21" s="93">
        <f t="shared" si="13"/>
        <v>-6393.2</v>
      </c>
      <c r="AN21" s="97"/>
      <c r="AO21" s="6"/>
      <c r="AP21" s="7">
        <f t="shared" si="14"/>
        <v>-2663.2</v>
      </c>
      <c r="AQ21" s="8"/>
      <c r="AR21" s="6"/>
      <c r="AS21" s="6">
        <f t="shared" si="0"/>
        <v>-2342.4</v>
      </c>
      <c r="AT21" s="8"/>
      <c r="AU21" s="6"/>
      <c r="AV21" s="7">
        <f t="shared" si="15"/>
        <v>-467.2</v>
      </c>
      <c r="AW21" s="6"/>
      <c r="AX21" s="6"/>
      <c r="AY21" s="7">
        <f t="shared" si="16"/>
        <v>-1190.4</v>
      </c>
      <c r="AZ21" s="86"/>
      <c r="BA21" s="16"/>
      <c r="BB21" s="7">
        <f t="shared" si="22"/>
        <v>787.6000000000004</v>
      </c>
      <c r="BC21" s="66"/>
      <c r="BD21" s="16"/>
      <c r="BE21" s="7">
        <f t="shared" si="23"/>
        <v>33.999999999999545</v>
      </c>
      <c r="BF21" s="66"/>
      <c r="BG21" s="16"/>
      <c r="BH21" s="6">
        <f t="shared" si="17"/>
        <v>720</v>
      </c>
      <c r="BI21" s="66"/>
      <c r="BJ21" s="16"/>
      <c r="BK21" s="7">
        <f t="shared" si="18"/>
        <v>1823.9999999999982</v>
      </c>
      <c r="BL21" s="99"/>
      <c r="BM21" s="16"/>
      <c r="BN21" s="7">
        <f t="shared" si="19"/>
        <v>-678.3999999999987</v>
      </c>
      <c r="BO21" s="66"/>
      <c r="BP21" s="16"/>
      <c r="BQ21" s="93">
        <f t="shared" si="20"/>
        <v>4947.799999999999</v>
      </c>
      <c r="BR21" s="99"/>
      <c r="BS21" s="16"/>
      <c r="BT21" s="93">
        <f t="shared" si="21"/>
        <v>451</v>
      </c>
    </row>
    <row r="22" spans="1:72" ht="12.75">
      <c r="A22" s="5"/>
      <c r="B22" s="16"/>
      <c r="C22" s="7">
        <f t="shared" si="1"/>
        <v>5040</v>
      </c>
      <c r="D22" s="12">
        <v>137</v>
      </c>
      <c r="E22" s="16">
        <v>704</v>
      </c>
      <c r="F22" s="7">
        <f t="shared" si="2"/>
        <v>-1548.800000000001</v>
      </c>
      <c r="G22" s="12">
        <v>133</v>
      </c>
      <c r="H22" s="16">
        <v>800</v>
      </c>
      <c r="I22" s="7">
        <f t="shared" si="3"/>
        <v>4292.799999999999</v>
      </c>
      <c r="J22" s="12"/>
      <c r="K22" s="16"/>
      <c r="L22" s="6">
        <f t="shared" si="4"/>
        <v>-3200.4</v>
      </c>
      <c r="M22" s="12"/>
      <c r="N22" s="6"/>
      <c r="O22" s="7">
        <f t="shared" si="5"/>
        <v>0</v>
      </c>
      <c r="P22" s="12">
        <v>133</v>
      </c>
      <c r="Q22" s="42">
        <v>640</v>
      </c>
      <c r="R22" s="7">
        <f t="shared" si="6"/>
        <v>4407.6</v>
      </c>
      <c r="S22" s="97">
        <v>174</v>
      </c>
      <c r="T22" s="6">
        <v>80</v>
      </c>
      <c r="U22" s="7">
        <f t="shared" si="7"/>
        <v>1722</v>
      </c>
      <c r="V22" s="5"/>
      <c r="W22" s="6"/>
      <c r="X22" s="7">
        <f t="shared" si="8"/>
        <v>-1891</v>
      </c>
      <c r="Y22" s="41"/>
      <c r="Z22" s="16"/>
      <c r="AA22" s="52">
        <f t="shared" si="9"/>
        <v>2374</v>
      </c>
      <c r="AB22" s="8"/>
      <c r="AC22" s="6"/>
      <c r="AD22" s="7">
        <f t="shared" si="10"/>
        <v>6763.6</v>
      </c>
      <c r="AE22" s="12"/>
      <c r="AF22" s="6"/>
      <c r="AG22" s="7">
        <f t="shared" si="11"/>
        <v>-675.2</v>
      </c>
      <c r="AH22" s="8"/>
      <c r="AI22" s="6"/>
      <c r="AJ22" s="7">
        <f t="shared" si="12"/>
        <v>2726.8</v>
      </c>
      <c r="AK22" s="8"/>
      <c r="AL22" s="6"/>
      <c r="AM22" s="93">
        <f t="shared" si="13"/>
        <v>-6393.2</v>
      </c>
      <c r="AN22" s="97"/>
      <c r="AO22" s="6"/>
      <c r="AP22" s="7">
        <f t="shared" si="14"/>
        <v>-2663.2</v>
      </c>
      <c r="AQ22" s="8"/>
      <c r="AR22" s="6"/>
      <c r="AS22" s="6">
        <f t="shared" si="0"/>
        <v>-2342.4</v>
      </c>
      <c r="AT22" s="8"/>
      <c r="AU22" s="6"/>
      <c r="AV22" s="7">
        <f t="shared" si="15"/>
        <v>-467.2</v>
      </c>
      <c r="AW22" s="6"/>
      <c r="AX22" s="6"/>
      <c r="AY22" s="7">
        <f t="shared" si="16"/>
        <v>-1190.4</v>
      </c>
      <c r="AZ22" s="86"/>
      <c r="BA22" s="16"/>
      <c r="BB22" s="7">
        <f t="shared" si="22"/>
        <v>787.6000000000004</v>
      </c>
      <c r="BC22" s="66"/>
      <c r="BD22" s="16"/>
      <c r="BE22" s="7">
        <f t="shared" si="23"/>
        <v>33.999999999999545</v>
      </c>
      <c r="BF22" s="66"/>
      <c r="BG22" s="16"/>
      <c r="BH22" s="6">
        <f t="shared" si="17"/>
        <v>720</v>
      </c>
      <c r="BI22" s="66"/>
      <c r="BJ22" s="16"/>
      <c r="BK22" s="7">
        <f t="shared" si="18"/>
        <v>1823.9999999999982</v>
      </c>
      <c r="BL22" s="99"/>
      <c r="BM22" s="16"/>
      <c r="BN22" s="7">
        <f t="shared" si="19"/>
        <v>-678.3999999999987</v>
      </c>
      <c r="BO22" s="66"/>
      <c r="BP22" s="16"/>
      <c r="BQ22" s="93">
        <f t="shared" si="20"/>
        <v>4947.799999999999</v>
      </c>
      <c r="BR22" s="99"/>
      <c r="BS22" s="16"/>
      <c r="BT22" s="93">
        <f t="shared" si="21"/>
        <v>451</v>
      </c>
    </row>
    <row r="23" spans="1:72" ht="12.75">
      <c r="A23" s="5"/>
      <c r="B23" s="16"/>
      <c r="C23" s="7">
        <f t="shared" si="1"/>
        <v>5040</v>
      </c>
      <c r="D23" s="12">
        <v>133</v>
      </c>
      <c r="E23" s="16">
        <v>768</v>
      </c>
      <c r="F23" s="7">
        <f t="shared" si="2"/>
        <v>-2316.800000000001</v>
      </c>
      <c r="G23" s="12">
        <v>219</v>
      </c>
      <c r="H23" s="16">
        <v>868</v>
      </c>
      <c r="I23" s="7">
        <f t="shared" si="3"/>
        <v>3424.7999999999993</v>
      </c>
      <c r="J23" s="12"/>
      <c r="K23" s="16"/>
      <c r="L23" s="6">
        <f t="shared" si="4"/>
        <v>-3200.4</v>
      </c>
      <c r="M23" s="12"/>
      <c r="N23" s="6"/>
      <c r="O23" s="7">
        <f t="shared" si="5"/>
        <v>0</v>
      </c>
      <c r="P23" s="12">
        <v>219</v>
      </c>
      <c r="Q23" s="6">
        <v>313.6</v>
      </c>
      <c r="R23" s="7">
        <f t="shared" si="6"/>
        <v>4094.0000000000005</v>
      </c>
      <c r="S23" s="97"/>
      <c r="T23" s="6"/>
      <c r="U23" s="7">
        <f t="shared" si="7"/>
        <v>1722</v>
      </c>
      <c r="V23" s="5"/>
      <c r="W23" s="6"/>
      <c r="X23" s="7">
        <f t="shared" si="8"/>
        <v>-1891</v>
      </c>
      <c r="Y23" s="41"/>
      <c r="Z23" s="16"/>
      <c r="AA23" s="52">
        <f t="shared" si="9"/>
        <v>2374</v>
      </c>
      <c r="AB23" s="8"/>
      <c r="AC23" s="6"/>
      <c r="AD23" s="7">
        <f t="shared" si="10"/>
        <v>6763.6</v>
      </c>
      <c r="AE23" s="12"/>
      <c r="AF23" s="6"/>
      <c r="AG23" s="7">
        <f t="shared" si="11"/>
        <v>-675.2</v>
      </c>
      <c r="AH23" s="8"/>
      <c r="AI23" s="6"/>
      <c r="AJ23" s="7">
        <f t="shared" si="12"/>
        <v>2726.8</v>
      </c>
      <c r="AK23" s="8"/>
      <c r="AL23" s="6"/>
      <c r="AM23" s="93">
        <f t="shared" si="13"/>
        <v>-6393.2</v>
      </c>
      <c r="AN23" s="97"/>
      <c r="AO23" s="6"/>
      <c r="AP23" s="7">
        <f t="shared" si="14"/>
        <v>-2663.2</v>
      </c>
      <c r="AQ23" s="8"/>
      <c r="AR23" s="6"/>
      <c r="AS23" s="6">
        <f t="shared" si="0"/>
        <v>-2342.4</v>
      </c>
      <c r="AT23" s="8"/>
      <c r="AU23" s="6"/>
      <c r="AV23" s="7">
        <f t="shared" si="15"/>
        <v>-467.2</v>
      </c>
      <c r="AW23" s="6"/>
      <c r="AX23" s="6"/>
      <c r="AY23" s="7">
        <f t="shared" si="16"/>
        <v>-1190.4</v>
      </c>
      <c r="AZ23" s="86"/>
      <c r="BA23" s="16"/>
      <c r="BB23" s="7">
        <f t="shared" si="22"/>
        <v>787.6000000000004</v>
      </c>
      <c r="BC23" s="66"/>
      <c r="BD23" s="61"/>
      <c r="BE23" s="7">
        <f t="shared" si="23"/>
        <v>33.999999999999545</v>
      </c>
      <c r="BF23" s="66"/>
      <c r="BG23" s="61"/>
      <c r="BH23" s="6">
        <f t="shared" si="17"/>
        <v>720</v>
      </c>
      <c r="BI23" s="66"/>
      <c r="BJ23" s="61"/>
      <c r="BK23" s="7">
        <f t="shared" si="18"/>
        <v>1823.9999999999982</v>
      </c>
      <c r="BL23" s="99"/>
      <c r="BM23" s="61"/>
      <c r="BN23" s="7">
        <f t="shared" si="19"/>
        <v>-678.3999999999987</v>
      </c>
      <c r="BO23" s="66"/>
      <c r="BP23" s="61"/>
      <c r="BQ23" s="93">
        <f t="shared" si="20"/>
        <v>4947.799999999999</v>
      </c>
      <c r="BR23" s="99"/>
      <c r="BS23" s="61"/>
      <c r="BT23" s="93">
        <f t="shared" si="21"/>
        <v>451</v>
      </c>
    </row>
    <row r="24" spans="1:72" ht="12.75">
      <c r="A24" s="5"/>
      <c r="B24" s="16"/>
      <c r="C24" s="7">
        <f t="shared" si="1"/>
        <v>5040</v>
      </c>
      <c r="D24" s="12">
        <v>219</v>
      </c>
      <c r="E24" s="16">
        <v>371.2</v>
      </c>
      <c r="F24" s="7">
        <f t="shared" si="2"/>
        <v>-2688.000000000001</v>
      </c>
      <c r="G24" s="12">
        <v>174</v>
      </c>
      <c r="H24" s="6">
        <v>1152</v>
      </c>
      <c r="I24" s="7">
        <f t="shared" si="3"/>
        <v>2272.7999999999993</v>
      </c>
      <c r="J24" s="12"/>
      <c r="K24" s="16"/>
      <c r="L24" s="6">
        <f t="shared" si="4"/>
        <v>-3200.4</v>
      </c>
      <c r="M24" s="12"/>
      <c r="N24" s="6"/>
      <c r="O24" s="7">
        <f t="shared" si="5"/>
        <v>0</v>
      </c>
      <c r="P24" s="12">
        <v>174</v>
      </c>
      <c r="Q24" s="6">
        <v>496</v>
      </c>
      <c r="R24" s="7">
        <f t="shared" si="6"/>
        <v>3598.0000000000005</v>
      </c>
      <c r="S24" s="97"/>
      <c r="T24" s="6"/>
      <c r="U24" s="7">
        <f t="shared" si="7"/>
        <v>1722</v>
      </c>
      <c r="V24" s="5"/>
      <c r="W24" s="6"/>
      <c r="X24" s="7">
        <f t="shared" si="8"/>
        <v>-1891</v>
      </c>
      <c r="Y24" s="41"/>
      <c r="Z24" s="16"/>
      <c r="AA24" s="52">
        <f t="shared" si="9"/>
        <v>2374</v>
      </c>
      <c r="AB24" s="8"/>
      <c r="AC24" s="6"/>
      <c r="AD24" s="7">
        <f t="shared" si="10"/>
        <v>6763.6</v>
      </c>
      <c r="AE24" s="12"/>
      <c r="AF24" s="6"/>
      <c r="AG24" s="7">
        <f t="shared" si="11"/>
        <v>-675.2</v>
      </c>
      <c r="AH24" s="8"/>
      <c r="AI24" s="6"/>
      <c r="AJ24" s="7">
        <f t="shared" si="12"/>
        <v>2726.8</v>
      </c>
      <c r="AK24" s="8"/>
      <c r="AL24" s="6"/>
      <c r="AM24" s="93">
        <f t="shared" si="13"/>
        <v>-6393.2</v>
      </c>
      <c r="AN24" s="6"/>
      <c r="AO24" s="6"/>
      <c r="AP24" s="7">
        <f t="shared" si="14"/>
        <v>-2663.2</v>
      </c>
      <c r="AQ24" s="8"/>
      <c r="AR24" s="6"/>
      <c r="AS24" s="6">
        <f t="shared" si="0"/>
        <v>-2342.4</v>
      </c>
      <c r="AT24" s="8"/>
      <c r="AU24" s="6"/>
      <c r="AV24" s="7">
        <f t="shared" si="15"/>
        <v>-467.2</v>
      </c>
      <c r="AW24" s="6"/>
      <c r="AX24" s="6"/>
      <c r="AY24" s="7">
        <f t="shared" si="16"/>
        <v>-1190.4</v>
      </c>
      <c r="AZ24" s="86"/>
      <c r="BA24" s="16"/>
      <c r="BB24" s="7">
        <f t="shared" si="22"/>
        <v>787.6000000000004</v>
      </c>
      <c r="BC24" s="66"/>
      <c r="BD24" s="61"/>
      <c r="BE24" s="7">
        <f t="shared" si="23"/>
        <v>33.999999999999545</v>
      </c>
      <c r="BF24" s="66"/>
      <c r="BG24" s="61"/>
      <c r="BH24" s="6">
        <f t="shared" si="17"/>
        <v>720</v>
      </c>
      <c r="BI24" s="66"/>
      <c r="BJ24" s="61"/>
      <c r="BK24" s="7">
        <f t="shared" si="18"/>
        <v>1823.9999999999982</v>
      </c>
      <c r="BL24" s="99"/>
      <c r="BM24" s="61"/>
      <c r="BN24" s="7">
        <f t="shared" si="19"/>
        <v>-678.3999999999987</v>
      </c>
      <c r="BO24" s="66"/>
      <c r="BP24" s="61"/>
      <c r="BQ24" s="93">
        <f t="shared" si="20"/>
        <v>4947.799999999999</v>
      </c>
      <c r="BR24" s="99"/>
      <c r="BS24" s="61"/>
      <c r="BT24" s="93">
        <f t="shared" si="21"/>
        <v>451</v>
      </c>
    </row>
    <row r="25" spans="1:72" ht="12.75">
      <c r="A25" s="5"/>
      <c r="B25" s="16"/>
      <c r="C25" s="7">
        <f t="shared" si="1"/>
        <v>5040</v>
      </c>
      <c r="D25" s="12">
        <v>174</v>
      </c>
      <c r="E25" s="16">
        <v>1040</v>
      </c>
      <c r="F25" s="7">
        <f t="shared" si="2"/>
        <v>-3728.000000000001</v>
      </c>
      <c r="G25" s="12"/>
      <c r="H25" s="6"/>
      <c r="I25" s="7">
        <f t="shared" si="3"/>
        <v>2272.7999999999993</v>
      </c>
      <c r="J25" s="12"/>
      <c r="K25" s="16"/>
      <c r="L25" s="6">
        <f t="shared" si="4"/>
        <v>-3200.4</v>
      </c>
      <c r="M25" s="12"/>
      <c r="N25" s="6"/>
      <c r="O25" s="7">
        <f t="shared" si="5"/>
        <v>0</v>
      </c>
      <c r="P25" s="12"/>
      <c r="Q25" s="6"/>
      <c r="R25" s="7">
        <f t="shared" si="6"/>
        <v>3598.0000000000005</v>
      </c>
      <c r="S25" s="97"/>
      <c r="T25" s="6"/>
      <c r="U25" s="7">
        <f t="shared" si="7"/>
        <v>1722</v>
      </c>
      <c r="V25" s="5"/>
      <c r="W25" s="6"/>
      <c r="X25" s="7">
        <f t="shared" si="8"/>
        <v>-1891</v>
      </c>
      <c r="Y25" s="55"/>
      <c r="Z25" s="16"/>
      <c r="AA25" s="52">
        <f t="shared" si="9"/>
        <v>2374</v>
      </c>
      <c r="AB25" s="8"/>
      <c r="AC25" s="6"/>
      <c r="AD25" s="7">
        <f t="shared" si="10"/>
        <v>6763.6</v>
      </c>
      <c r="AE25" s="8"/>
      <c r="AF25" s="6"/>
      <c r="AG25" s="7">
        <f t="shared" si="11"/>
        <v>-675.2</v>
      </c>
      <c r="AH25" s="8"/>
      <c r="AI25" s="6"/>
      <c r="AJ25" s="7">
        <f t="shared" si="12"/>
        <v>2726.8</v>
      </c>
      <c r="AK25" s="8"/>
      <c r="AL25" s="6"/>
      <c r="AM25" s="93">
        <f t="shared" si="13"/>
        <v>-6393.2</v>
      </c>
      <c r="AN25" s="6"/>
      <c r="AO25" s="6"/>
      <c r="AP25" s="7">
        <f t="shared" si="14"/>
        <v>-2663.2</v>
      </c>
      <c r="AQ25" s="8"/>
      <c r="AR25" s="6"/>
      <c r="AS25" s="6">
        <f t="shared" si="0"/>
        <v>-2342.4</v>
      </c>
      <c r="AT25" s="8"/>
      <c r="AU25" s="6"/>
      <c r="AV25" s="7">
        <f t="shared" si="15"/>
        <v>-467.2</v>
      </c>
      <c r="AW25" s="6"/>
      <c r="AX25" s="6"/>
      <c r="AY25" s="7">
        <f t="shared" si="16"/>
        <v>-1190.4</v>
      </c>
      <c r="AZ25" s="86"/>
      <c r="BA25" s="16"/>
      <c r="BB25" s="7">
        <f t="shared" si="22"/>
        <v>787.6000000000004</v>
      </c>
      <c r="BC25" s="66"/>
      <c r="BD25" s="61"/>
      <c r="BE25" s="7">
        <f t="shared" si="23"/>
        <v>33.999999999999545</v>
      </c>
      <c r="BF25" s="66"/>
      <c r="BG25" s="61"/>
      <c r="BH25" s="6">
        <f t="shared" si="17"/>
        <v>720</v>
      </c>
      <c r="BI25" s="66"/>
      <c r="BJ25" s="61"/>
      <c r="BK25" s="7">
        <f t="shared" si="18"/>
        <v>1823.9999999999982</v>
      </c>
      <c r="BL25" s="99"/>
      <c r="BM25" s="61"/>
      <c r="BN25" s="7">
        <f t="shared" si="19"/>
        <v>-678.3999999999987</v>
      </c>
      <c r="BO25" s="66"/>
      <c r="BP25" s="61"/>
      <c r="BQ25" s="93">
        <f t="shared" si="20"/>
        <v>4947.799999999999</v>
      </c>
      <c r="BR25" s="99"/>
      <c r="BS25" s="61"/>
      <c r="BT25" s="93">
        <f t="shared" si="21"/>
        <v>451</v>
      </c>
    </row>
    <row r="26" spans="1:72" ht="12.75">
      <c r="A26" s="5"/>
      <c r="B26" s="16"/>
      <c r="C26" s="7">
        <f t="shared" si="1"/>
        <v>5040</v>
      </c>
      <c r="D26" s="12"/>
      <c r="E26" s="16"/>
      <c r="F26" s="7">
        <f t="shared" si="2"/>
        <v>-3728.000000000001</v>
      </c>
      <c r="G26" s="12"/>
      <c r="H26" s="6"/>
      <c r="I26" s="7">
        <f t="shared" si="3"/>
        <v>2272.7999999999993</v>
      </c>
      <c r="J26" s="12"/>
      <c r="K26" s="16"/>
      <c r="L26" s="6">
        <f t="shared" si="4"/>
        <v>-3200.4</v>
      </c>
      <c r="M26" s="12"/>
      <c r="N26" s="6"/>
      <c r="O26" s="7">
        <f t="shared" si="5"/>
        <v>0</v>
      </c>
      <c r="P26" s="12"/>
      <c r="Q26" s="6"/>
      <c r="R26" s="7">
        <f t="shared" si="6"/>
        <v>3598.0000000000005</v>
      </c>
      <c r="S26" s="97"/>
      <c r="T26" s="6"/>
      <c r="U26" s="7">
        <f t="shared" si="7"/>
        <v>1722</v>
      </c>
      <c r="V26" s="5"/>
      <c r="W26" s="6"/>
      <c r="X26" s="7">
        <f t="shared" si="8"/>
        <v>-1891</v>
      </c>
      <c r="Y26" s="55"/>
      <c r="Z26" s="16"/>
      <c r="AA26" s="52">
        <f t="shared" si="9"/>
        <v>2374</v>
      </c>
      <c r="AB26" s="8"/>
      <c r="AC26" s="6"/>
      <c r="AD26" s="7">
        <f t="shared" si="10"/>
        <v>6763.6</v>
      </c>
      <c r="AE26" s="8"/>
      <c r="AF26" s="6"/>
      <c r="AG26" s="7">
        <f t="shared" si="11"/>
        <v>-675.2</v>
      </c>
      <c r="AH26" s="8"/>
      <c r="AI26" s="6"/>
      <c r="AJ26" s="7">
        <f t="shared" si="12"/>
        <v>2726.8</v>
      </c>
      <c r="AK26" s="8"/>
      <c r="AL26" s="6"/>
      <c r="AM26" s="93">
        <f t="shared" si="13"/>
        <v>-6393.2</v>
      </c>
      <c r="AN26" s="6"/>
      <c r="AO26" s="6"/>
      <c r="AP26" s="7">
        <f t="shared" si="14"/>
        <v>-2663.2</v>
      </c>
      <c r="AQ26" s="8"/>
      <c r="AR26" s="6"/>
      <c r="AS26" s="6">
        <f t="shared" si="0"/>
        <v>-2342.4</v>
      </c>
      <c r="AT26" s="8"/>
      <c r="AU26" s="6"/>
      <c r="AV26" s="7">
        <f t="shared" si="15"/>
        <v>-467.2</v>
      </c>
      <c r="AW26" s="6"/>
      <c r="AX26" s="6"/>
      <c r="AY26" s="7">
        <f t="shared" si="16"/>
        <v>-1190.4</v>
      </c>
      <c r="AZ26" s="86"/>
      <c r="BA26" s="16"/>
      <c r="BB26" s="7">
        <f t="shared" si="22"/>
        <v>787.6000000000004</v>
      </c>
      <c r="BC26" s="66"/>
      <c r="BD26" s="61"/>
      <c r="BE26" s="7">
        <f t="shared" si="23"/>
        <v>33.999999999999545</v>
      </c>
      <c r="BF26" s="66"/>
      <c r="BG26" s="61"/>
      <c r="BH26" s="6">
        <f t="shared" si="17"/>
        <v>720</v>
      </c>
      <c r="BI26" s="66"/>
      <c r="BJ26" s="61"/>
      <c r="BK26" s="7">
        <f t="shared" si="18"/>
        <v>1823.9999999999982</v>
      </c>
      <c r="BL26" s="99"/>
      <c r="BM26" s="61"/>
      <c r="BN26" s="7">
        <f t="shared" si="19"/>
        <v>-678.3999999999987</v>
      </c>
      <c r="BO26" s="66"/>
      <c r="BP26" s="61"/>
      <c r="BQ26" s="93">
        <f t="shared" si="20"/>
        <v>4947.799999999999</v>
      </c>
      <c r="BR26" s="99"/>
      <c r="BS26" s="61"/>
      <c r="BT26" s="93">
        <f t="shared" si="21"/>
        <v>451</v>
      </c>
    </row>
    <row r="27" spans="1:72" ht="12.75">
      <c r="A27" s="5"/>
      <c r="B27" s="16"/>
      <c r="C27" s="7">
        <f t="shared" si="1"/>
        <v>5040</v>
      </c>
      <c r="D27" s="12"/>
      <c r="E27" s="16"/>
      <c r="F27" s="7">
        <f t="shared" si="2"/>
        <v>-3728.000000000001</v>
      </c>
      <c r="G27" s="12"/>
      <c r="H27" s="6"/>
      <c r="I27" s="7">
        <f t="shared" si="3"/>
        <v>2272.7999999999993</v>
      </c>
      <c r="J27" s="12"/>
      <c r="K27" s="16"/>
      <c r="L27" s="6">
        <f t="shared" si="4"/>
        <v>-3200.4</v>
      </c>
      <c r="M27" s="12"/>
      <c r="N27" s="16"/>
      <c r="O27" s="7">
        <f t="shared" si="5"/>
        <v>0</v>
      </c>
      <c r="P27" s="12"/>
      <c r="Q27" s="6"/>
      <c r="R27" s="7">
        <f t="shared" si="6"/>
        <v>3598.0000000000005</v>
      </c>
      <c r="S27" s="97"/>
      <c r="T27" s="6"/>
      <c r="U27" s="7">
        <f t="shared" si="7"/>
        <v>1722</v>
      </c>
      <c r="V27" s="5"/>
      <c r="W27" s="6"/>
      <c r="X27" s="7">
        <f t="shared" si="8"/>
        <v>-1891</v>
      </c>
      <c r="Y27" s="55"/>
      <c r="Z27" s="16"/>
      <c r="AA27" s="52">
        <f t="shared" si="9"/>
        <v>2374</v>
      </c>
      <c r="AB27" s="8"/>
      <c r="AC27" s="6"/>
      <c r="AD27" s="7">
        <f t="shared" si="10"/>
        <v>6763.6</v>
      </c>
      <c r="AE27" s="8"/>
      <c r="AF27" s="6"/>
      <c r="AG27" s="7">
        <f t="shared" si="11"/>
        <v>-675.2</v>
      </c>
      <c r="AH27" s="8"/>
      <c r="AI27" s="6"/>
      <c r="AJ27" s="7">
        <f t="shared" si="12"/>
        <v>2726.8</v>
      </c>
      <c r="AK27" s="8"/>
      <c r="AL27" s="6"/>
      <c r="AM27" s="93">
        <f t="shared" si="13"/>
        <v>-6393.2</v>
      </c>
      <c r="AN27" s="6"/>
      <c r="AO27" s="6"/>
      <c r="AP27" s="7">
        <f t="shared" si="14"/>
        <v>-2663.2</v>
      </c>
      <c r="AQ27" s="8"/>
      <c r="AR27" s="6"/>
      <c r="AS27" s="6">
        <f t="shared" si="0"/>
        <v>-2342.4</v>
      </c>
      <c r="AT27" s="8"/>
      <c r="AU27" s="6"/>
      <c r="AV27" s="7">
        <f t="shared" si="15"/>
        <v>-467.2</v>
      </c>
      <c r="AW27" s="6"/>
      <c r="AX27" s="6"/>
      <c r="AY27" s="7">
        <f t="shared" si="16"/>
        <v>-1190.4</v>
      </c>
      <c r="AZ27" s="16"/>
      <c r="BA27" s="16"/>
      <c r="BB27" s="7">
        <f t="shared" si="22"/>
        <v>787.6000000000004</v>
      </c>
      <c r="BC27" s="66"/>
      <c r="BD27" s="61"/>
      <c r="BE27" s="7">
        <f t="shared" si="23"/>
        <v>33.999999999999545</v>
      </c>
      <c r="BF27" s="66"/>
      <c r="BG27" s="61"/>
      <c r="BH27" s="6">
        <f t="shared" si="17"/>
        <v>720</v>
      </c>
      <c r="BI27" s="66"/>
      <c r="BJ27" s="61"/>
      <c r="BK27" s="7">
        <f t="shared" si="18"/>
        <v>1823.9999999999982</v>
      </c>
      <c r="BL27" s="99"/>
      <c r="BM27" s="61"/>
      <c r="BN27" s="7">
        <f t="shared" si="19"/>
        <v>-678.3999999999987</v>
      </c>
      <c r="BO27" s="66"/>
      <c r="BP27" s="61"/>
      <c r="BQ27" s="93">
        <f t="shared" si="20"/>
        <v>4947.799999999999</v>
      </c>
      <c r="BR27" s="99"/>
      <c r="BS27" s="61"/>
      <c r="BT27" s="93">
        <f t="shared" si="21"/>
        <v>451</v>
      </c>
    </row>
    <row r="28" spans="1:72" ht="12.75">
      <c r="A28" s="5"/>
      <c r="B28" s="16"/>
      <c r="C28" s="7">
        <f t="shared" si="1"/>
        <v>5040</v>
      </c>
      <c r="D28" s="12"/>
      <c r="E28" s="6"/>
      <c r="F28" s="7">
        <f t="shared" si="2"/>
        <v>-3728.000000000001</v>
      </c>
      <c r="G28" s="12"/>
      <c r="H28" s="6"/>
      <c r="I28" s="7">
        <f t="shared" si="3"/>
        <v>2272.7999999999993</v>
      </c>
      <c r="J28" s="12"/>
      <c r="K28" s="16"/>
      <c r="L28" s="6">
        <f t="shared" si="4"/>
        <v>-3200.4</v>
      </c>
      <c r="M28" s="12"/>
      <c r="N28" s="6"/>
      <c r="O28" s="7">
        <f t="shared" si="5"/>
        <v>0</v>
      </c>
      <c r="P28" s="12"/>
      <c r="Q28" s="6"/>
      <c r="R28" s="7">
        <f t="shared" si="6"/>
        <v>3598.0000000000005</v>
      </c>
      <c r="S28" s="6"/>
      <c r="T28" s="6"/>
      <c r="U28" s="7">
        <f t="shared" si="7"/>
        <v>1722</v>
      </c>
      <c r="V28" s="5"/>
      <c r="W28" s="6"/>
      <c r="X28" s="7">
        <f t="shared" si="8"/>
        <v>-1891</v>
      </c>
      <c r="Y28" s="55"/>
      <c r="Z28" s="16"/>
      <c r="AA28" s="52">
        <f t="shared" si="9"/>
        <v>2374</v>
      </c>
      <c r="AB28" s="8"/>
      <c r="AC28" s="6"/>
      <c r="AD28" s="7">
        <f t="shared" si="10"/>
        <v>6763.6</v>
      </c>
      <c r="AE28" s="8"/>
      <c r="AF28" s="6"/>
      <c r="AG28" s="7">
        <f t="shared" si="11"/>
        <v>-675.2</v>
      </c>
      <c r="AH28" s="8"/>
      <c r="AI28" s="6"/>
      <c r="AJ28" s="7">
        <f t="shared" si="12"/>
        <v>2726.8</v>
      </c>
      <c r="AK28" s="8"/>
      <c r="AL28" s="6"/>
      <c r="AM28" s="93">
        <f t="shared" si="13"/>
        <v>-6393.2</v>
      </c>
      <c r="AN28" s="6"/>
      <c r="AO28" s="6"/>
      <c r="AP28" s="7">
        <f t="shared" si="14"/>
        <v>-2663.2</v>
      </c>
      <c r="AQ28" s="8"/>
      <c r="AR28" s="6"/>
      <c r="AS28" s="6">
        <f t="shared" si="0"/>
        <v>-2342.4</v>
      </c>
      <c r="AT28" s="8"/>
      <c r="AU28" s="6"/>
      <c r="AV28" s="7">
        <f t="shared" si="15"/>
        <v>-467.2</v>
      </c>
      <c r="AW28" s="6"/>
      <c r="AX28" s="6"/>
      <c r="AY28" s="7">
        <f t="shared" si="16"/>
        <v>-1190.4</v>
      </c>
      <c r="AZ28" s="16"/>
      <c r="BA28" s="16"/>
      <c r="BB28" s="7">
        <f t="shared" si="22"/>
        <v>787.6000000000004</v>
      </c>
      <c r="BC28" s="66"/>
      <c r="BD28" s="16"/>
      <c r="BE28" s="7">
        <f t="shared" si="23"/>
        <v>33.999999999999545</v>
      </c>
      <c r="BF28" s="66"/>
      <c r="BG28" s="16"/>
      <c r="BH28" s="6">
        <f t="shared" si="17"/>
        <v>720</v>
      </c>
      <c r="BI28" s="66"/>
      <c r="BJ28" s="16"/>
      <c r="BK28" s="7">
        <f t="shared" si="18"/>
        <v>1823.9999999999982</v>
      </c>
      <c r="BL28" s="99"/>
      <c r="BM28" s="16"/>
      <c r="BN28" s="7">
        <f t="shared" si="19"/>
        <v>-678.3999999999987</v>
      </c>
      <c r="BO28" s="66"/>
      <c r="BP28" s="16"/>
      <c r="BQ28" s="93">
        <f t="shared" si="20"/>
        <v>4947.799999999999</v>
      </c>
      <c r="BR28" s="99"/>
      <c r="BS28" s="16"/>
      <c r="BT28" s="93">
        <f t="shared" si="21"/>
        <v>451</v>
      </c>
    </row>
    <row r="29" spans="1:72" ht="12.75">
      <c r="A29" s="5"/>
      <c r="B29" s="16"/>
      <c r="C29" s="7">
        <f t="shared" si="1"/>
        <v>5040</v>
      </c>
      <c r="D29" s="12"/>
      <c r="E29" s="6"/>
      <c r="F29" s="7">
        <f t="shared" si="2"/>
        <v>-3728.000000000001</v>
      </c>
      <c r="G29" s="8"/>
      <c r="H29" s="6"/>
      <c r="I29" s="7">
        <f t="shared" si="3"/>
        <v>2272.7999999999993</v>
      </c>
      <c r="J29" s="12"/>
      <c r="K29" s="6"/>
      <c r="L29" s="6">
        <f t="shared" si="4"/>
        <v>-3200.4</v>
      </c>
      <c r="M29" s="8"/>
      <c r="N29" s="6"/>
      <c r="O29" s="7">
        <f t="shared" si="5"/>
        <v>0</v>
      </c>
      <c r="P29" s="12"/>
      <c r="Q29" s="6"/>
      <c r="R29" s="7">
        <f t="shared" si="6"/>
        <v>3598.0000000000005</v>
      </c>
      <c r="S29" s="6"/>
      <c r="T29" s="6"/>
      <c r="U29" s="7">
        <f t="shared" si="7"/>
        <v>1722</v>
      </c>
      <c r="V29" s="5"/>
      <c r="W29" s="6"/>
      <c r="X29" s="7">
        <f t="shared" si="8"/>
        <v>-1891</v>
      </c>
      <c r="Y29" s="55"/>
      <c r="Z29" s="16"/>
      <c r="AA29" s="52">
        <f t="shared" si="9"/>
        <v>2374</v>
      </c>
      <c r="AB29" s="8"/>
      <c r="AC29" s="6"/>
      <c r="AD29" s="7">
        <f t="shared" si="10"/>
        <v>6763.6</v>
      </c>
      <c r="AE29" s="8"/>
      <c r="AF29" s="6"/>
      <c r="AG29" s="7">
        <f t="shared" si="11"/>
        <v>-675.2</v>
      </c>
      <c r="AH29" s="8"/>
      <c r="AI29" s="6"/>
      <c r="AJ29" s="7">
        <f t="shared" si="12"/>
        <v>2726.8</v>
      </c>
      <c r="AK29" s="8"/>
      <c r="AL29" s="6"/>
      <c r="AM29" s="93">
        <f t="shared" si="13"/>
        <v>-6393.2</v>
      </c>
      <c r="AN29" s="6"/>
      <c r="AO29" s="6"/>
      <c r="AP29" s="7">
        <f t="shared" si="14"/>
        <v>-2663.2</v>
      </c>
      <c r="AQ29" s="8"/>
      <c r="AR29" s="6"/>
      <c r="AS29" s="6">
        <f t="shared" si="0"/>
        <v>-2342.4</v>
      </c>
      <c r="AT29" s="8"/>
      <c r="AU29" s="6"/>
      <c r="AV29" s="7">
        <f t="shared" si="15"/>
        <v>-467.2</v>
      </c>
      <c r="AW29" s="6"/>
      <c r="AX29" s="6"/>
      <c r="AY29" s="7">
        <f t="shared" si="16"/>
        <v>-1190.4</v>
      </c>
      <c r="AZ29" s="16"/>
      <c r="BA29" s="16"/>
      <c r="BB29" s="7">
        <f t="shared" si="22"/>
        <v>787.6000000000004</v>
      </c>
      <c r="BC29" s="66"/>
      <c r="BD29" s="16"/>
      <c r="BE29" s="7">
        <f t="shared" si="23"/>
        <v>33.999999999999545</v>
      </c>
      <c r="BF29" s="66"/>
      <c r="BG29" s="16"/>
      <c r="BH29" s="6">
        <f t="shared" si="17"/>
        <v>720</v>
      </c>
      <c r="BI29" s="66"/>
      <c r="BJ29" s="16"/>
      <c r="BK29" s="7">
        <f t="shared" si="18"/>
        <v>1823.9999999999982</v>
      </c>
      <c r="BL29" s="99"/>
      <c r="BM29" s="16"/>
      <c r="BN29" s="7">
        <f t="shared" si="19"/>
        <v>-678.3999999999987</v>
      </c>
      <c r="BO29" s="66"/>
      <c r="BP29" s="16"/>
      <c r="BQ29" s="93">
        <f t="shared" si="20"/>
        <v>4947.799999999999</v>
      </c>
      <c r="BR29" s="99"/>
      <c r="BS29" s="16"/>
      <c r="BT29" s="93">
        <f t="shared" si="21"/>
        <v>451</v>
      </c>
    </row>
    <row r="30" spans="1:72" ht="12.75">
      <c r="A30" s="5"/>
      <c r="B30" s="44"/>
      <c r="C30" s="7">
        <f t="shared" si="1"/>
        <v>5040</v>
      </c>
      <c r="D30" s="8"/>
      <c r="E30" s="6"/>
      <c r="F30" s="7">
        <f t="shared" si="2"/>
        <v>-3728.000000000001</v>
      </c>
      <c r="G30" s="8"/>
      <c r="H30" s="6"/>
      <c r="I30" s="7">
        <f t="shared" si="3"/>
        <v>2272.7999999999993</v>
      </c>
      <c r="J30" s="8"/>
      <c r="K30" s="6"/>
      <c r="L30" s="6">
        <f t="shared" si="4"/>
        <v>-3200.4</v>
      </c>
      <c r="M30" s="8"/>
      <c r="N30" s="6"/>
      <c r="O30" s="7">
        <f t="shared" si="5"/>
        <v>0</v>
      </c>
      <c r="P30" s="8"/>
      <c r="Q30" s="6"/>
      <c r="R30" s="7">
        <f t="shared" si="6"/>
        <v>3598.0000000000005</v>
      </c>
      <c r="S30" s="6"/>
      <c r="T30" s="6"/>
      <c r="U30" s="7">
        <f t="shared" si="7"/>
        <v>1722</v>
      </c>
      <c r="V30" s="8"/>
      <c r="W30" s="6"/>
      <c r="X30" s="7">
        <f t="shared" si="8"/>
        <v>-1891</v>
      </c>
      <c r="Y30" s="55"/>
      <c r="Z30" s="16"/>
      <c r="AA30" s="52">
        <f t="shared" si="9"/>
        <v>2374</v>
      </c>
      <c r="AB30" s="8"/>
      <c r="AC30" s="6"/>
      <c r="AD30" s="7">
        <f t="shared" si="10"/>
        <v>6763.6</v>
      </c>
      <c r="AE30" s="8"/>
      <c r="AF30" s="6"/>
      <c r="AG30" s="7">
        <f t="shared" si="11"/>
        <v>-675.2</v>
      </c>
      <c r="AH30" s="8"/>
      <c r="AI30" s="6"/>
      <c r="AJ30" s="7">
        <f t="shared" si="12"/>
        <v>2726.8</v>
      </c>
      <c r="AK30" s="8"/>
      <c r="AL30" s="6"/>
      <c r="AM30" s="93">
        <f t="shared" si="13"/>
        <v>-6393.2</v>
      </c>
      <c r="AN30" s="6"/>
      <c r="AO30" s="6"/>
      <c r="AP30" s="7">
        <f t="shared" si="14"/>
        <v>-2663.2</v>
      </c>
      <c r="AQ30" s="8"/>
      <c r="AR30" s="6"/>
      <c r="AS30" s="6">
        <f t="shared" si="0"/>
        <v>-2342.4</v>
      </c>
      <c r="AT30" s="8"/>
      <c r="AU30" s="6"/>
      <c r="AV30" s="7">
        <f t="shared" si="15"/>
        <v>-467.2</v>
      </c>
      <c r="AW30" s="6"/>
      <c r="AX30" s="6"/>
      <c r="AY30" s="7">
        <f t="shared" si="16"/>
        <v>-1190.4</v>
      </c>
      <c r="AZ30" s="16"/>
      <c r="BA30" s="16"/>
      <c r="BB30" s="7">
        <f t="shared" si="22"/>
        <v>787.6000000000004</v>
      </c>
      <c r="BC30" s="66"/>
      <c r="BD30" s="16"/>
      <c r="BE30" s="7">
        <f t="shared" si="23"/>
        <v>33.999999999999545</v>
      </c>
      <c r="BF30" s="66"/>
      <c r="BG30" s="16"/>
      <c r="BH30" s="6">
        <f t="shared" si="17"/>
        <v>720</v>
      </c>
      <c r="BI30" s="66"/>
      <c r="BJ30" s="16"/>
      <c r="BK30" s="7">
        <f t="shared" si="18"/>
        <v>1823.9999999999982</v>
      </c>
      <c r="BL30" s="99"/>
      <c r="BM30" s="16"/>
      <c r="BN30" s="7">
        <f t="shared" si="19"/>
        <v>-678.3999999999987</v>
      </c>
      <c r="BO30" s="66"/>
      <c r="BP30" s="16"/>
      <c r="BQ30" s="93">
        <f t="shared" si="20"/>
        <v>4947.799999999999</v>
      </c>
      <c r="BR30" s="99"/>
      <c r="BS30" s="16"/>
      <c r="BT30" s="93">
        <f t="shared" si="21"/>
        <v>451</v>
      </c>
    </row>
    <row r="31" spans="1:72" ht="12.75">
      <c r="A31" s="5"/>
      <c r="B31" s="6"/>
      <c r="C31" s="7">
        <f t="shared" si="1"/>
        <v>5040</v>
      </c>
      <c r="D31" s="8"/>
      <c r="E31" s="6"/>
      <c r="F31" s="7">
        <f t="shared" si="2"/>
        <v>-3728.000000000001</v>
      </c>
      <c r="G31" s="8"/>
      <c r="H31" s="6"/>
      <c r="I31" s="7">
        <f t="shared" si="3"/>
        <v>2272.7999999999993</v>
      </c>
      <c r="J31" s="8"/>
      <c r="K31" s="6"/>
      <c r="L31" s="6">
        <f t="shared" si="4"/>
        <v>-3200.4</v>
      </c>
      <c r="M31" s="8"/>
      <c r="N31" s="6"/>
      <c r="O31" s="7">
        <f>O30-Q31</f>
        <v>0</v>
      </c>
      <c r="P31" s="8"/>
      <c r="Q31" s="6"/>
      <c r="R31" s="7">
        <f t="shared" si="6"/>
        <v>3598.0000000000005</v>
      </c>
      <c r="S31" s="6"/>
      <c r="T31" s="6"/>
      <c r="U31" s="7">
        <f t="shared" si="7"/>
        <v>1722</v>
      </c>
      <c r="V31" s="8"/>
      <c r="W31" s="6"/>
      <c r="X31" s="7">
        <f t="shared" si="8"/>
        <v>-1891</v>
      </c>
      <c r="Y31" s="55"/>
      <c r="Z31" s="16"/>
      <c r="AA31" s="106">
        <f t="shared" si="9"/>
        <v>2374</v>
      </c>
      <c r="AB31" s="6"/>
      <c r="AC31" s="6"/>
      <c r="AD31" s="7">
        <f t="shared" si="10"/>
        <v>6763.6</v>
      </c>
      <c r="AE31" s="8"/>
      <c r="AF31" s="6"/>
      <c r="AG31" s="7">
        <f t="shared" si="11"/>
        <v>-675.2</v>
      </c>
      <c r="AH31" s="8"/>
      <c r="AI31" s="6"/>
      <c r="AJ31" s="7">
        <f t="shared" si="12"/>
        <v>2726.8</v>
      </c>
      <c r="AK31" s="8"/>
      <c r="AL31" s="6"/>
      <c r="AM31" s="93">
        <f t="shared" si="13"/>
        <v>-6393.2</v>
      </c>
      <c r="AN31" s="6"/>
      <c r="AO31" s="6"/>
      <c r="AP31" s="7">
        <f t="shared" si="14"/>
        <v>-2663.2</v>
      </c>
      <c r="AQ31" s="8"/>
      <c r="AR31" s="6"/>
      <c r="AS31" s="6">
        <f t="shared" si="0"/>
        <v>-2342.4</v>
      </c>
      <c r="AT31" s="8"/>
      <c r="AU31" s="6"/>
      <c r="AV31" s="7">
        <f t="shared" si="15"/>
        <v>-467.2</v>
      </c>
      <c r="AW31" s="6"/>
      <c r="AX31" s="6"/>
      <c r="AY31" s="7">
        <f t="shared" si="16"/>
        <v>-1190.4</v>
      </c>
      <c r="AZ31" s="16"/>
      <c r="BA31" s="16"/>
      <c r="BB31" s="7">
        <f t="shared" si="22"/>
        <v>787.6000000000004</v>
      </c>
      <c r="BC31" s="66"/>
      <c r="BD31" s="16"/>
      <c r="BE31" s="7">
        <f t="shared" si="23"/>
        <v>33.999999999999545</v>
      </c>
      <c r="BF31" s="66"/>
      <c r="BG31" s="16"/>
      <c r="BH31" s="6">
        <f t="shared" si="17"/>
        <v>720</v>
      </c>
      <c r="BI31" s="66"/>
      <c r="BJ31" s="16"/>
      <c r="BK31" s="7">
        <f t="shared" si="18"/>
        <v>1823.9999999999982</v>
      </c>
      <c r="BL31" s="99"/>
      <c r="BM31" s="16"/>
      <c r="BN31" s="7">
        <f t="shared" si="19"/>
        <v>-678.3999999999987</v>
      </c>
      <c r="BO31" s="66"/>
      <c r="BP31" s="16"/>
      <c r="BQ31" s="93">
        <f t="shared" si="20"/>
        <v>4947.799999999999</v>
      </c>
      <c r="BR31" s="99"/>
      <c r="BS31" s="16"/>
      <c r="BT31" s="93">
        <f t="shared" si="21"/>
        <v>451</v>
      </c>
    </row>
    <row r="32" spans="1:72" ht="13.5" thickBot="1">
      <c r="A32" s="20"/>
      <c r="B32" s="10"/>
      <c r="C32" s="11">
        <f t="shared" si="1"/>
        <v>5040</v>
      </c>
      <c r="D32" s="9"/>
      <c r="E32" s="10"/>
      <c r="F32" s="11">
        <f t="shared" si="2"/>
        <v>-3728.000000000001</v>
      </c>
      <c r="G32" s="9"/>
      <c r="H32" s="10"/>
      <c r="I32" s="11">
        <f t="shared" si="3"/>
        <v>2272.7999999999993</v>
      </c>
      <c r="J32" s="9"/>
      <c r="K32" s="10"/>
      <c r="L32" s="10">
        <f t="shared" si="4"/>
        <v>-3200.4</v>
      </c>
      <c r="M32" s="9"/>
      <c r="N32" s="10"/>
      <c r="O32" s="11">
        <f>O31-Q32</f>
        <v>0</v>
      </c>
      <c r="P32" s="9"/>
      <c r="Q32" s="10"/>
      <c r="R32" s="11">
        <f t="shared" si="6"/>
        <v>3598.0000000000005</v>
      </c>
      <c r="S32" s="10"/>
      <c r="T32" s="10"/>
      <c r="U32" s="11">
        <f t="shared" si="7"/>
        <v>1722</v>
      </c>
      <c r="V32" s="9"/>
      <c r="W32" s="10"/>
      <c r="X32" s="11">
        <f t="shared" si="8"/>
        <v>-1891</v>
      </c>
      <c r="Y32" s="56"/>
      <c r="Z32" s="57"/>
      <c r="AA32" s="78">
        <f t="shared" si="9"/>
        <v>2374</v>
      </c>
      <c r="AB32" s="9"/>
      <c r="AC32" s="10"/>
      <c r="AD32" s="11">
        <f t="shared" si="10"/>
        <v>6763.6</v>
      </c>
      <c r="AE32" s="9"/>
      <c r="AF32" s="10"/>
      <c r="AG32" s="11">
        <f t="shared" si="11"/>
        <v>-675.2</v>
      </c>
      <c r="AH32" s="9"/>
      <c r="AI32" s="10"/>
      <c r="AJ32" s="11">
        <f t="shared" si="12"/>
        <v>2726.8</v>
      </c>
      <c r="AK32" s="9"/>
      <c r="AL32" s="10"/>
      <c r="AM32" s="11"/>
      <c r="AN32" s="10"/>
      <c r="AO32" s="10"/>
      <c r="AP32" s="11"/>
      <c r="AQ32" s="9"/>
      <c r="AR32" s="10"/>
      <c r="AS32" s="10">
        <f t="shared" si="0"/>
        <v>-2342.4</v>
      </c>
      <c r="AT32" s="9"/>
      <c r="AU32" s="10"/>
      <c r="AV32" s="11">
        <f t="shared" si="15"/>
        <v>-467.2</v>
      </c>
      <c r="AW32" s="10"/>
      <c r="AX32" s="10"/>
      <c r="AY32" s="11">
        <f t="shared" si="16"/>
        <v>-1190.4</v>
      </c>
      <c r="AZ32" s="57"/>
      <c r="BA32" s="57"/>
      <c r="BB32" s="107">
        <f t="shared" si="22"/>
        <v>787.6000000000004</v>
      </c>
      <c r="BC32" s="67"/>
      <c r="BD32" s="57"/>
      <c r="BE32" s="11">
        <f t="shared" si="23"/>
        <v>33.999999999999545</v>
      </c>
      <c r="BF32" s="67"/>
      <c r="BG32" s="57"/>
      <c r="BH32" s="10">
        <f t="shared" si="17"/>
        <v>720</v>
      </c>
      <c r="BI32" s="67"/>
      <c r="BJ32" s="57"/>
      <c r="BK32" s="11">
        <f t="shared" si="18"/>
        <v>1823.9999999999982</v>
      </c>
      <c r="BL32" s="102"/>
      <c r="BM32" s="57"/>
      <c r="BN32" s="11">
        <f t="shared" si="19"/>
        <v>-678.3999999999987</v>
      </c>
      <c r="BO32" s="67"/>
      <c r="BP32" s="57"/>
      <c r="BQ32" s="94">
        <f t="shared" si="20"/>
        <v>4947.799999999999</v>
      </c>
      <c r="BR32" s="102"/>
      <c r="BS32" s="57"/>
      <c r="BT32" s="94">
        <f t="shared" si="21"/>
        <v>451</v>
      </c>
    </row>
    <row r="33" spans="6:55" ht="13.5" thickBot="1">
      <c r="F33" s="11"/>
      <c r="X33" s="7"/>
      <c r="AA33" s="16"/>
      <c r="BC33" s="1"/>
    </row>
    <row r="34" spans="1:54" ht="12.75">
      <c r="A34" s="96" t="s">
        <v>26</v>
      </c>
      <c r="C34" s="105">
        <v>1800</v>
      </c>
      <c r="F34" s="7">
        <v>6830</v>
      </c>
      <c r="L34" s="105">
        <v>6020</v>
      </c>
      <c r="R34" s="104">
        <v>10620</v>
      </c>
      <c r="U34" s="105">
        <v>9600</v>
      </c>
      <c r="X34" s="6"/>
      <c r="AA34" s="16"/>
      <c r="AJ34">
        <v>9887.6</v>
      </c>
      <c r="AM34" s="104"/>
      <c r="AS34" s="105">
        <v>2956</v>
      </c>
      <c r="BA34" t="s">
        <v>28</v>
      </c>
      <c r="BB34" s="105">
        <v>1898</v>
      </c>
    </row>
    <row r="35" spans="2:36" ht="12.75">
      <c r="B35" t="s">
        <v>29</v>
      </c>
      <c r="F35" s="6">
        <v>8027</v>
      </c>
      <c r="K35" t="s">
        <v>30</v>
      </c>
      <c r="L35" s="105">
        <v>1216</v>
      </c>
      <c r="Q35" t="s">
        <v>30</v>
      </c>
      <c r="R35" s="104">
        <v>912</v>
      </c>
      <c r="U35">
        <v>1945.6</v>
      </c>
      <c r="W35" t="s">
        <v>30</v>
      </c>
      <c r="X35" s="6">
        <v>494</v>
      </c>
      <c r="Z35" t="s">
        <v>30</v>
      </c>
      <c r="AA35" s="16">
        <v>1520</v>
      </c>
      <c r="AD35">
        <v>1193.2</v>
      </c>
      <c r="AJ35">
        <v>1466.8</v>
      </c>
    </row>
    <row r="36" spans="6:27" ht="12.75">
      <c r="F36" s="6"/>
      <c r="L36" s="105"/>
      <c r="Q36" t="s">
        <v>31</v>
      </c>
      <c r="R36" s="104">
        <v>912</v>
      </c>
      <c r="X36" s="6"/>
      <c r="AA36" s="16"/>
    </row>
    <row r="37" spans="12:18" ht="12.75">
      <c r="L37" s="105"/>
      <c r="R37" s="108">
        <v>1109.6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43"/>
  <sheetViews>
    <sheetView workbookViewId="0" topLeftCell="A1">
      <selection activeCell="D38" sqref="D38"/>
    </sheetView>
  </sheetViews>
  <sheetFormatPr defaultColWidth="9.00390625" defaultRowHeight="12.75"/>
  <cols>
    <col min="1" max="1" width="7.125" style="0" customWidth="1"/>
    <col min="3" max="3" width="16.125" style="96" customWidth="1"/>
    <col min="5" max="5" width="10.125" style="0" bestFit="1" customWidth="1"/>
    <col min="6" max="6" width="10.875" style="0" customWidth="1"/>
    <col min="9" max="9" width="10.375" style="0" bestFit="1" customWidth="1"/>
    <col min="10" max="11" width="9.25390625" style="0" bestFit="1" customWidth="1"/>
    <col min="12" max="12" width="10.375" style="0" bestFit="1" customWidth="1"/>
    <col min="13" max="14" width="9.25390625" style="0" bestFit="1" customWidth="1"/>
    <col min="15" max="15" width="10.375" style="0" bestFit="1" customWidth="1"/>
    <col min="16" max="17" width="9.25390625" style="0" bestFit="1" customWidth="1"/>
    <col min="18" max="18" width="10.375" style="0" bestFit="1" customWidth="1"/>
    <col min="19" max="20" width="9.25390625" style="0" bestFit="1" customWidth="1"/>
    <col min="21" max="21" width="10.375" style="0" bestFit="1" customWidth="1"/>
    <col min="22" max="23" width="9.25390625" style="0" bestFit="1" customWidth="1"/>
    <col min="24" max="24" width="10.375" style="0" bestFit="1" customWidth="1"/>
    <col min="25" max="25" width="9.25390625" style="0" bestFit="1" customWidth="1"/>
    <col min="26" max="26" width="9.375" style="0" bestFit="1" customWidth="1"/>
    <col min="27" max="27" width="10.375" style="0" bestFit="1" customWidth="1"/>
    <col min="28" max="28" width="9.25390625" style="0" bestFit="1" customWidth="1"/>
    <col min="30" max="30" width="12.00390625" style="0" customWidth="1"/>
    <col min="53" max="53" width="10.125" style="0" bestFit="1" customWidth="1"/>
    <col min="56" max="56" width="10.125" style="0" bestFit="1" customWidth="1"/>
    <col min="59" max="59" width="10.125" style="0" bestFit="1" customWidth="1"/>
    <col min="62" max="62" width="10.125" style="0" bestFit="1" customWidth="1"/>
    <col min="64" max="64" width="6.875" style="0" customWidth="1"/>
    <col min="65" max="65" width="10.125" style="0" bestFit="1" customWidth="1"/>
    <col min="66" max="66" width="10.625" style="0" customWidth="1"/>
    <col min="68" max="68" width="10.125" style="0" bestFit="1" customWidth="1"/>
  </cols>
  <sheetData>
    <row r="1" spans="1:72" ht="13.5" thickBot="1">
      <c r="A1" s="2"/>
      <c r="B1" s="3"/>
      <c r="C1" s="133"/>
      <c r="D1" s="2"/>
      <c r="E1" s="3" t="s">
        <v>0</v>
      </c>
      <c r="F1" s="111"/>
      <c r="G1" s="3"/>
      <c r="H1" s="3" t="s">
        <v>1</v>
      </c>
      <c r="I1" s="4"/>
      <c r="J1" s="2"/>
      <c r="K1" s="3" t="s">
        <v>13</v>
      </c>
      <c r="L1" s="3"/>
      <c r="M1" s="2"/>
      <c r="N1" s="3" t="s">
        <v>22</v>
      </c>
      <c r="O1" s="4"/>
      <c r="P1" s="2"/>
      <c r="Q1" s="3" t="s">
        <v>2</v>
      </c>
      <c r="R1" s="4"/>
      <c r="S1" s="3"/>
      <c r="T1" s="3" t="s">
        <v>23</v>
      </c>
      <c r="U1" s="3"/>
      <c r="V1" s="2"/>
      <c r="W1" s="3" t="s">
        <v>3</v>
      </c>
      <c r="X1" s="4"/>
      <c r="Y1" s="58"/>
      <c r="Z1" s="59" t="s">
        <v>9</v>
      </c>
      <c r="AA1" s="60"/>
      <c r="AB1" s="13"/>
      <c r="AC1" s="14" t="s">
        <v>4</v>
      </c>
      <c r="AD1" s="15"/>
      <c r="AE1" s="13"/>
      <c r="AF1" s="14" t="s">
        <v>5</v>
      </c>
      <c r="AG1" s="15"/>
      <c r="AH1" s="13"/>
      <c r="AI1" s="14" t="s">
        <v>10</v>
      </c>
      <c r="AJ1" s="15"/>
      <c r="AK1" s="13"/>
      <c r="AL1" s="14" t="s">
        <v>12</v>
      </c>
      <c r="AM1" s="15"/>
      <c r="AN1" s="13"/>
      <c r="AO1" s="14" t="s">
        <v>11</v>
      </c>
      <c r="AP1" s="15"/>
      <c r="AQ1" s="62"/>
      <c r="AR1" s="62" t="s">
        <v>15</v>
      </c>
      <c r="AS1" s="63"/>
      <c r="AT1" s="13"/>
      <c r="AU1" s="14" t="s">
        <v>2</v>
      </c>
      <c r="AV1" s="15"/>
      <c r="AW1" s="14"/>
      <c r="AX1" s="14" t="s">
        <v>13</v>
      </c>
      <c r="AY1" s="15"/>
      <c r="AZ1" s="89"/>
      <c r="BA1" s="89" t="s">
        <v>32</v>
      </c>
      <c r="BB1" s="89"/>
      <c r="BC1" s="17"/>
      <c r="BD1" s="89" t="s">
        <v>19</v>
      </c>
      <c r="BE1" s="90"/>
      <c r="BF1" s="89"/>
      <c r="BG1" s="89" t="s">
        <v>18</v>
      </c>
      <c r="BH1" s="89"/>
      <c r="BI1" s="88"/>
      <c r="BJ1" s="89" t="s">
        <v>24</v>
      </c>
      <c r="BK1" s="90"/>
      <c r="BL1" s="18"/>
      <c r="BM1" s="18" t="s">
        <v>33</v>
      </c>
      <c r="BN1" s="19"/>
      <c r="BO1" s="17"/>
      <c r="BP1" s="89" t="s">
        <v>17</v>
      </c>
      <c r="BQ1" s="19"/>
      <c r="BR1" s="103"/>
      <c r="BS1" s="89"/>
      <c r="BT1" s="19"/>
    </row>
    <row r="2" spans="1:72" ht="13.5" thickBot="1">
      <c r="A2" s="21"/>
      <c r="B2" s="22"/>
      <c r="C2" s="134"/>
      <c r="D2" s="21" t="s">
        <v>6</v>
      </c>
      <c r="E2" s="22" t="s">
        <v>7</v>
      </c>
      <c r="F2" s="110" t="s">
        <v>8</v>
      </c>
      <c r="G2" s="22" t="s">
        <v>6</v>
      </c>
      <c r="H2" s="22" t="s">
        <v>7</v>
      </c>
      <c r="I2" s="23" t="s">
        <v>8</v>
      </c>
      <c r="J2" s="21" t="s">
        <v>6</v>
      </c>
      <c r="K2" s="22" t="s">
        <v>7</v>
      </c>
      <c r="L2" s="22" t="s">
        <v>8</v>
      </c>
      <c r="M2" s="21" t="s">
        <v>6</v>
      </c>
      <c r="N2" s="22" t="s">
        <v>7</v>
      </c>
      <c r="O2" s="23" t="s">
        <v>8</v>
      </c>
      <c r="P2" s="21" t="s">
        <v>6</v>
      </c>
      <c r="Q2" s="22" t="s">
        <v>7</v>
      </c>
      <c r="R2" s="23" t="s">
        <v>8</v>
      </c>
      <c r="S2" s="34" t="s">
        <v>6</v>
      </c>
      <c r="T2" s="34" t="s">
        <v>7</v>
      </c>
      <c r="U2" s="34" t="s">
        <v>8</v>
      </c>
      <c r="V2" s="45" t="s">
        <v>14</v>
      </c>
      <c r="W2" s="46" t="s">
        <v>7</v>
      </c>
      <c r="X2" s="47" t="s">
        <v>8</v>
      </c>
      <c r="Y2" s="34" t="s">
        <v>14</v>
      </c>
      <c r="Z2" s="34" t="s">
        <v>7</v>
      </c>
      <c r="AA2" s="35" t="s">
        <v>8</v>
      </c>
      <c r="AB2" s="36" t="s">
        <v>6</v>
      </c>
      <c r="AC2" s="37" t="s">
        <v>7</v>
      </c>
      <c r="AD2" s="38" t="s">
        <v>8</v>
      </c>
      <c r="AE2" s="36" t="s">
        <v>6</v>
      </c>
      <c r="AF2" s="37" t="s">
        <v>7</v>
      </c>
      <c r="AG2" s="38" t="s">
        <v>8</v>
      </c>
      <c r="AH2" s="36" t="s">
        <v>6</v>
      </c>
      <c r="AI2" s="37" t="s">
        <v>7</v>
      </c>
      <c r="AJ2" s="38" t="s">
        <v>8</v>
      </c>
      <c r="AK2" s="36" t="s">
        <v>6</v>
      </c>
      <c r="AL2" s="37" t="s">
        <v>7</v>
      </c>
      <c r="AM2" s="38" t="s">
        <v>8</v>
      </c>
      <c r="AN2" s="24" t="s">
        <v>6</v>
      </c>
      <c r="AO2" s="25" t="s">
        <v>7</v>
      </c>
      <c r="AP2" s="26" t="s">
        <v>8</v>
      </c>
      <c r="AQ2" s="64" t="s">
        <v>14</v>
      </c>
      <c r="AR2" s="65" t="s">
        <v>7</v>
      </c>
      <c r="AS2" s="65" t="s">
        <v>8</v>
      </c>
      <c r="AT2" s="36" t="s">
        <v>8</v>
      </c>
      <c r="AU2" s="37" t="s">
        <v>7</v>
      </c>
      <c r="AV2" s="38" t="s">
        <v>8</v>
      </c>
      <c r="AW2" s="37" t="s">
        <v>16</v>
      </c>
      <c r="AX2" s="37" t="s">
        <v>7</v>
      </c>
      <c r="AY2" s="38" t="s">
        <v>8</v>
      </c>
      <c r="AZ2" s="28" t="s">
        <v>6</v>
      </c>
      <c r="BA2" s="28" t="s">
        <v>7</v>
      </c>
      <c r="BB2" s="28" t="s">
        <v>8</v>
      </c>
      <c r="BC2" s="27" t="s">
        <v>6</v>
      </c>
      <c r="BD2" s="28" t="s">
        <v>7</v>
      </c>
      <c r="BE2" s="29" t="s">
        <v>8</v>
      </c>
      <c r="BF2" s="28" t="s">
        <v>6</v>
      </c>
      <c r="BG2" s="28" t="s">
        <v>7</v>
      </c>
      <c r="BH2" s="28" t="s">
        <v>8</v>
      </c>
      <c r="BI2" s="27" t="s">
        <v>6</v>
      </c>
      <c r="BJ2" s="28" t="s">
        <v>7</v>
      </c>
      <c r="BK2" s="29" t="s">
        <v>8</v>
      </c>
      <c r="BL2" s="28" t="s">
        <v>6</v>
      </c>
      <c r="BM2" s="28" t="s">
        <v>7</v>
      </c>
      <c r="BN2" s="29" t="s">
        <v>8</v>
      </c>
      <c r="BO2" s="27" t="s">
        <v>6</v>
      </c>
      <c r="BP2" s="28" t="s">
        <v>7</v>
      </c>
      <c r="BQ2" s="29" t="s">
        <v>8</v>
      </c>
      <c r="BR2" s="28"/>
      <c r="BS2" s="28"/>
      <c r="BT2" s="29"/>
    </row>
    <row r="3" spans="1:72" ht="13.5" thickBot="1">
      <c r="A3" s="30"/>
      <c r="B3" s="31"/>
      <c r="C3" s="135"/>
      <c r="D3" s="32"/>
      <c r="E3" s="31"/>
      <c r="F3" s="39">
        <v>38000</v>
      </c>
      <c r="G3" s="32"/>
      <c r="H3" s="31"/>
      <c r="I3" s="39">
        <v>30000</v>
      </c>
      <c r="J3" s="75"/>
      <c r="K3" s="75"/>
      <c r="L3" s="101">
        <v>22000</v>
      </c>
      <c r="M3" s="76"/>
      <c r="N3" s="75"/>
      <c r="O3" s="91">
        <v>40000</v>
      </c>
      <c r="P3" s="32"/>
      <c r="Q3" s="31"/>
      <c r="R3" s="39">
        <v>23000</v>
      </c>
      <c r="S3" s="32"/>
      <c r="T3" s="31"/>
      <c r="U3" s="39">
        <v>35000</v>
      </c>
      <c r="V3" s="49"/>
      <c r="W3" s="50"/>
      <c r="X3" s="51">
        <v>23000</v>
      </c>
      <c r="Y3" s="69"/>
      <c r="Z3" s="69"/>
      <c r="AA3" s="112">
        <v>17000</v>
      </c>
      <c r="AB3" s="74"/>
      <c r="AC3" s="75"/>
      <c r="AD3" s="91">
        <v>30000</v>
      </c>
      <c r="AE3" s="32"/>
      <c r="AF3" s="31"/>
      <c r="AG3" s="39"/>
      <c r="AH3" s="33"/>
      <c r="AI3" s="31"/>
      <c r="AJ3" s="48">
        <v>0</v>
      </c>
      <c r="AK3" s="32"/>
      <c r="AL3" s="31"/>
      <c r="AM3" s="39">
        <v>4000</v>
      </c>
      <c r="AN3" s="31"/>
      <c r="AO3" s="31"/>
      <c r="AP3" s="39">
        <v>0</v>
      </c>
      <c r="AQ3" s="72"/>
      <c r="AR3" s="73"/>
      <c r="AS3" s="82">
        <v>0</v>
      </c>
      <c r="AT3" s="83"/>
      <c r="AU3" s="81"/>
      <c r="AV3" s="84">
        <v>0</v>
      </c>
      <c r="AW3" s="81"/>
      <c r="AX3" s="81"/>
      <c r="AY3" s="84">
        <v>0</v>
      </c>
      <c r="AZ3" s="87"/>
      <c r="BA3" s="31"/>
      <c r="BB3" s="48">
        <v>30000</v>
      </c>
      <c r="BC3" s="32"/>
      <c r="BD3" s="31"/>
      <c r="BE3" s="39">
        <v>30000</v>
      </c>
      <c r="BF3" s="75"/>
      <c r="BG3" s="75"/>
      <c r="BH3" s="101">
        <v>33000</v>
      </c>
      <c r="BI3" s="32"/>
      <c r="BJ3" s="31"/>
      <c r="BK3" s="39">
        <v>30000</v>
      </c>
      <c r="BL3" s="75"/>
      <c r="BM3" s="75"/>
      <c r="BN3" s="91">
        <v>30000</v>
      </c>
      <c r="BO3" s="74"/>
      <c r="BP3" s="75"/>
      <c r="BQ3" s="91">
        <v>30000</v>
      </c>
      <c r="BR3" s="75"/>
      <c r="BS3" s="75"/>
      <c r="BT3" s="91"/>
    </row>
    <row r="4" spans="1:72" ht="12.75">
      <c r="A4" s="124" t="s">
        <v>51</v>
      </c>
      <c r="B4" s="125" t="s">
        <v>35</v>
      </c>
      <c r="C4" s="131">
        <f>SUM(E7,H5,K8,N7,Q7,T5,W5,Z5,AC4)</f>
        <v>54260</v>
      </c>
      <c r="D4" s="71">
        <v>157</v>
      </c>
      <c r="E4" s="69">
        <v>1040</v>
      </c>
      <c r="F4" s="6">
        <f>F3-E4</f>
        <v>36960</v>
      </c>
      <c r="G4" s="76">
        <v>111</v>
      </c>
      <c r="H4" s="69">
        <v>2816</v>
      </c>
      <c r="I4" s="7">
        <f>I3-H4</f>
        <v>27184</v>
      </c>
      <c r="J4" s="76">
        <v>161</v>
      </c>
      <c r="K4" s="75">
        <v>466</v>
      </c>
      <c r="L4" s="70">
        <f>L3-K4</f>
        <v>21534</v>
      </c>
      <c r="M4" s="76">
        <v>178</v>
      </c>
      <c r="N4" s="79">
        <v>2880</v>
      </c>
      <c r="O4" s="70">
        <f>O3-N4</f>
        <v>37120</v>
      </c>
      <c r="P4" s="97">
        <v>113</v>
      </c>
      <c r="Q4" s="6">
        <v>2000</v>
      </c>
      <c r="R4" s="7">
        <f>R3-Q4</f>
        <v>21000</v>
      </c>
      <c r="S4" s="97">
        <v>113</v>
      </c>
      <c r="T4" s="6">
        <v>2880</v>
      </c>
      <c r="U4" s="43">
        <f>U3-T4</f>
        <v>32120</v>
      </c>
      <c r="V4" s="80">
        <v>113</v>
      </c>
      <c r="W4" s="75">
        <v>576</v>
      </c>
      <c r="X4" s="70">
        <f>X3-W4</f>
        <v>22424</v>
      </c>
      <c r="Y4" s="85">
        <v>113</v>
      </c>
      <c r="Z4" s="69">
        <v>628</v>
      </c>
      <c r="AA4" s="77">
        <f>AA3-Z4</f>
        <v>16372</v>
      </c>
      <c r="AB4" s="98"/>
      <c r="AC4" s="69"/>
      <c r="AD4" s="70">
        <f>AD3-AC4</f>
        <v>30000</v>
      </c>
      <c r="AE4" s="98"/>
      <c r="AF4" s="69"/>
      <c r="AG4" s="70"/>
      <c r="AH4" s="71"/>
      <c r="AI4" s="69"/>
      <c r="AJ4" s="70"/>
      <c r="AK4" s="76">
        <v>123</v>
      </c>
      <c r="AL4" s="75">
        <v>520</v>
      </c>
      <c r="AM4" s="92"/>
      <c r="AN4" s="6"/>
      <c r="AO4" s="16"/>
      <c r="AP4" s="7"/>
      <c r="AQ4" s="74"/>
      <c r="AR4" s="75"/>
      <c r="AS4" s="75"/>
      <c r="AT4" s="76"/>
      <c r="AU4" s="75"/>
      <c r="AV4" s="70"/>
      <c r="AW4" s="95"/>
      <c r="AX4" s="75"/>
      <c r="AY4" s="70"/>
      <c r="AZ4" s="85">
        <v>41</v>
      </c>
      <c r="BA4" s="69">
        <v>3080</v>
      </c>
      <c r="BB4" s="105">
        <f>BB3-BA4</f>
        <v>26920</v>
      </c>
      <c r="BC4" s="66">
        <v>41</v>
      </c>
      <c r="BD4" s="16">
        <v>1748</v>
      </c>
      <c r="BE4" s="7">
        <f>BE3-BD4</f>
        <v>28252</v>
      </c>
      <c r="BF4" s="68">
        <v>41</v>
      </c>
      <c r="BG4" s="69">
        <v>3986</v>
      </c>
      <c r="BH4" s="70">
        <f>BH3-BG4</f>
        <v>29014</v>
      </c>
      <c r="BI4" s="99">
        <v>41</v>
      </c>
      <c r="BJ4" s="16">
        <v>2070</v>
      </c>
      <c r="BK4" s="6">
        <f>BK3-BJ4</f>
        <v>27930</v>
      </c>
      <c r="BL4" s="68">
        <v>6</v>
      </c>
      <c r="BM4" s="69">
        <v>4720</v>
      </c>
      <c r="BN4" s="70">
        <f>BN3-BM4</f>
        <v>25280</v>
      </c>
      <c r="BO4" s="100">
        <v>6</v>
      </c>
      <c r="BP4" s="69">
        <v>1334</v>
      </c>
      <c r="BQ4" s="92">
        <f>BQ3-BP4</f>
        <v>28666</v>
      </c>
      <c r="BR4" s="100"/>
      <c r="BS4" s="69"/>
      <c r="BT4" s="92"/>
    </row>
    <row r="5" spans="1:72" ht="12.75">
      <c r="A5" s="126">
        <v>113</v>
      </c>
      <c r="B5" s="127" t="s">
        <v>36</v>
      </c>
      <c r="C5" s="84">
        <f>SUM(E9,H7,N5,Q4,T4,W4,Z4)</f>
        <v>16324</v>
      </c>
      <c r="D5" s="41">
        <v>161</v>
      </c>
      <c r="E5" s="16">
        <v>1977</v>
      </c>
      <c r="F5" s="6">
        <f aca="true" t="shared" si="0" ref="F5:F30">F4-E5</f>
        <v>34983</v>
      </c>
      <c r="G5" s="12">
        <v>109</v>
      </c>
      <c r="H5" s="16">
        <v>8320</v>
      </c>
      <c r="I5" s="7">
        <f aca="true" t="shared" si="1" ref="I5:I30">I4-H5</f>
        <v>18864</v>
      </c>
      <c r="J5" s="12">
        <v>178</v>
      </c>
      <c r="K5" s="16">
        <v>1024</v>
      </c>
      <c r="L5" s="7">
        <f aca="true" t="shared" si="2" ref="L5:L30">L4-K5</f>
        <v>20510</v>
      </c>
      <c r="M5" s="12">
        <v>113</v>
      </c>
      <c r="N5" s="42">
        <v>4480</v>
      </c>
      <c r="O5" s="7">
        <f aca="true" t="shared" si="3" ref="O5:O30">O4-N5</f>
        <v>32640</v>
      </c>
      <c r="P5" s="97">
        <v>194</v>
      </c>
      <c r="Q5" s="6">
        <v>1184</v>
      </c>
      <c r="R5" s="7">
        <f aca="true" t="shared" si="4" ref="R5:R30">R4-Q5</f>
        <v>19816</v>
      </c>
      <c r="S5" s="97">
        <v>109</v>
      </c>
      <c r="T5" s="42">
        <v>6400</v>
      </c>
      <c r="U5" s="43">
        <f aca="true" t="shared" si="5" ref="U5:U30">U4-T5</f>
        <v>25720</v>
      </c>
      <c r="V5" s="5">
        <v>109</v>
      </c>
      <c r="W5" s="6">
        <v>8512</v>
      </c>
      <c r="X5" s="7">
        <f aca="true" t="shared" si="6" ref="X5:X30">X4-W5</f>
        <v>13912</v>
      </c>
      <c r="Y5" s="86">
        <v>109</v>
      </c>
      <c r="Z5" s="16">
        <v>4752</v>
      </c>
      <c r="AA5" s="52">
        <f aca="true" t="shared" si="7" ref="AA5:AA28">AA4-Z5</f>
        <v>11620</v>
      </c>
      <c r="AB5" s="97">
        <v>178</v>
      </c>
      <c r="AC5" s="16">
        <v>1696</v>
      </c>
      <c r="AD5" s="7">
        <f aca="true" t="shared" si="8" ref="AD5:AD30">AD4-AC5</f>
        <v>28304</v>
      </c>
      <c r="AE5" s="97"/>
      <c r="AF5" s="16"/>
      <c r="AG5" s="7"/>
      <c r="AH5" s="41"/>
      <c r="AI5" s="16"/>
      <c r="AJ5" s="7"/>
      <c r="AK5" s="12">
        <v>147</v>
      </c>
      <c r="AL5" s="16">
        <v>2396</v>
      </c>
      <c r="AM5" s="93"/>
      <c r="AN5" s="97"/>
      <c r="AO5" s="16"/>
      <c r="AP5" s="7"/>
      <c r="AQ5" s="8"/>
      <c r="AR5" s="6"/>
      <c r="AS5" s="6"/>
      <c r="AT5" s="8"/>
      <c r="AU5" s="6"/>
      <c r="AV5" s="7"/>
      <c r="AW5" s="6"/>
      <c r="AX5" s="6"/>
      <c r="AY5" s="7"/>
      <c r="AZ5" s="86">
        <v>17</v>
      </c>
      <c r="BA5" s="16">
        <v>950</v>
      </c>
      <c r="BB5" s="6">
        <f aca="true" t="shared" si="9" ref="BB5:BB30">BB4-BA5</f>
        <v>25970</v>
      </c>
      <c r="BC5" s="66">
        <v>6</v>
      </c>
      <c r="BD5" s="16">
        <v>2484</v>
      </c>
      <c r="BE5" s="7">
        <f aca="true" t="shared" si="10" ref="BE5:BE30">BE4-BD5</f>
        <v>25768</v>
      </c>
      <c r="BF5" s="66">
        <v>6</v>
      </c>
      <c r="BG5" s="16">
        <v>1656</v>
      </c>
      <c r="BH5" s="7">
        <f aca="true" t="shared" si="11" ref="BH5:BH30">BH4-BG5</f>
        <v>27358</v>
      </c>
      <c r="BI5" s="99">
        <v>6</v>
      </c>
      <c r="BJ5" s="16">
        <v>950</v>
      </c>
      <c r="BK5" s="6">
        <f aca="true" t="shared" si="12" ref="BK5:BK30">BK4-BJ5</f>
        <v>26980</v>
      </c>
      <c r="BL5" s="66">
        <v>83</v>
      </c>
      <c r="BM5" s="16">
        <v>3527.8</v>
      </c>
      <c r="BN5" s="7">
        <f aca="true" t="shared" si="13" ref="BN5:BN30">BN4-BM5</f>
        <v>21752.2</v>
      </c>
      <c r="BO5" s="99">
        <v>83</v>
      </c>
      <c r="BP5" s="16">
        <v>2216</v>
      </c>
      <c r="BQ5" s="93">
        <f aca="true" t="shared" si="14" ref="BQ5:BQ30">BQ4-BP5</f>
        <v>26450</v>
      </c>
      <c r="BR5" s="99"/>
      <c r="BS5" s="16"/>
      <c r="BT5" s="93"/>
    </row>
    <row r="6" spans="1:72" ht="12.75">
      <c r="A6" s="128" t="s">
        <v>37</v>
      </c>
      <c r="B6" s="129" t="s">
        <v>38</v>
      </c>
      <c r="C6" s="84">
        <f>SUM(E24,H20,K19,N16,Q20,T11,W9,Z12,AC8)</f>
        <v>26130.4</v>
      </c>
      <c r="D6" s="41">
        <v>111</v>
      </c>
      <c r="E6" s="16">
        <v>2496</v>
      </c>
      <c r="F6" s="6">
        <f t="shared" si="0"/>
        <v>32487</v>
      </c>
      <c r="G6" s="12">
        <v>178</v>
      </c>
      <c r="H6" s="16">
        <v>2784</v>
      </c>
      <c r="I6" s="7">
        <f t="shared" si="1"/>
        <v>16080</v>
      </c>
      <c r="J6" s="41">
        <v>194</v>
      </c>
      <c r="K6" s="16">
        <v>640</v>
      </c>
      <c r="L6" s="7">
        <f t="shared" si="2"/>
        <v>19870</v>
      </c>
      <c r="M6" s="12">
        <v>50</v>
      </c>
      <c r="N6" s="42">
        <v>3912</v>
      </c>
      <c r="O6" s="7">
        <f t="shared" si="3"/>
        <v>28728</v>
      </c>
      <c r="P6" s="97">
        <v>50</v>
      </c>
      <c r="Q6" s="42">
        <v>1512</v>
      </c>
      <c r="R6" s="7">
        <f t="shared" si="4"/>
        <v>18304</v>
      </c>
      <c r="S6" s="97">
        <v>142</v>
      </c>
      <c r="T6" s="42">
        <v>520</v>
      </c>
      <c r="U6" s="43">
        <f t="shared" si="5"/>
        <v>25200</v>
      </c>
      <c r="V6" s="5">
        <v>178</v>
      </c>
      <c r="W6" s="6">
        <v>416</v>
      </c>
      <c r="X6" s="7">
        <f t="shared" si="6"/>
        <v>13496</v>
      </c>
      <c r="Y6" s="86">
        <v>178</v>
      </c>
      <c r="Z6" s="16">
        <v>1280</v>
      </c>
      <c r="AA6" s="52">
        <f t="shared" si="7"/>
        <v>10340</v>
      </c>
      <c r="AB6" s="97">
        <v>50</v>
      </c>
      <c r="AC6" s="16">
        <v>789.5</v>
      </c>
      <c r="AD6" s="7">
        <f t="shared" si="8"/>
        <v>27514.5</v>
      </c>
      <c r="AE6" s="97"/>
      <c r="AF6" s="16"/>
      <c r="AG6" s="7"/>
      <c r="AH6" s="41"/>
      <c r="AI6" s="16"/>
      <c r="AJ6" s="7"/>
      <c r="AK6" s="12"/>
      <c r="AL6" s="16"/>
      <c r="AM6" s="93"/>
      <c r="AN6" s="97"/>
      <c r="AO6" s="16"/>
      <c r="AP6" s="7"/>
      <c r="AQ6" s="8"/>
      <c r="AR6" s="6"/>
      <c r="AS6" s="6"/>
      <c r="AT6" s="8"/>
      <c r="AU6" s="6"/>
      <c r="AV6" s="7"/>
      <c r="AW6" s="6"/>
      <c r="AX6" s="6"/>
      <c r="AY6" s="7"/>
      <c r="AZ6" s="86">
        <v>49</v>
      </c>
      <c r="BA6" s="16">
        <v>8567.4</v>
      </c>
      <c r="BB6" s="105">
        <f t="shared" si="9"/>
        <v>17402.6</v>
      </c>
      <c r="BC6" s="66">
        <v>83</v>
      </c>
      <c r="BD6" s="16">
        <v>1231.2</v>
      </c>
      <c r="BE6" s="7">
        <f t="shared" si="10"/>
        <v>24536.8</v>
      </c>
      <c r="BF6" s="66">
        <v>17</v>
      </c>
      <c r="BG6" s="16">
        <v>1854</v>
      </c>
      <c r="BH6" s="7">
        <f t="shared" si="11"/>
        <v>25504</v>
      </c>
      <c r="BI6" s="99">
        <v>83</v>
      </c>
      <c r="BJ6" s="16">
        <v>2520</v>
      </c>
      <c r="BK6" s="6">
        <f t="shared" si="12"/>
        <v>24460</v>
      </c>
      <c r="BL6" s="66">
        <v>17</v>
      </c>
      <c r="BM6" s="16">
        <v>2200</v>
      </c>
      <c r="BN6" s="7">
        <f t="shared" si="13"/>
        <v>19552.2</v>
      </c>
      <c r="BO6" s="99">
        <v>223</v>
      </c>
      <c r="BP6" s="16">
        <v>7542</v>
      </c>
      <c r="BQ6" s="93">
        <f t="shared" si="14"/>
        <v>18908</v>
      </c>
      <c r="BR6" s="99"/>
      <c r="BS6" s="16"/>
      <c r="BT6" s="93"/>
    </row>
    <row r="7" spans="1:72" ht="12.75">
      <c r="A7" s="128">
        <v>161</v>
      </c>
      <c r="B7" s="129"/>
      <c r="C7" s="84">
        <f>SUM(E5,K4,Q8)</f>
        <v>3255</v>
      </c>
      <c r="D7" s="41">
        <v>109</v>
      </c>
      <c r="E7" s="16">
        <v>9028</v>
      </c>
      <c r="F7" s="6">
        <f t="shared" si="0"/>
        <v>23459</v>
      </c>
      <c r="G7" s="12">
        <v>113</v>
      </c>
      <c r="H7" s="16">
        <v>1920</v>
      </c>
      <c r="I7" s="7">
        <f t="shared" si="1"/>
        <v>14160</v>
      </c>
      <c r="J7" s="12">
        <v>50</v>
      </c>
      <c r="K7" s="16">
        <v>864</v>
      </c>
      <c r="L7" s="7">
        <f t="shared" si="2"/>
        <v>19006</v>
      </c>
      <c r="M7" s="12">
        <v>109</v>
      </c>
      <c r="N7" s="42">
        <v>5888</v>
      </c>
      <c r="O7" s="7">
        <f t="shared" si="3"/>
        <v>22840</v>
      </c>
      <c r="P7" s="97">
        <v>109</v>
      </c>
      <c r="Q7" s="42">
        <v>5504</v>
      </c>
      <c r="R7" s="7">
        <f t="shared" si="4"/>
        <v>12800</v>
      </c>
      <c r="S7" s="97">
        <v>14</v>
      </c>
      <c r="T7" s="42">
        <v>936</v>
      </c>
      <c r="U7" s="43">
        <f t="shared" si="5"/>
        <v>24264</v>
      </c>
      <c r="V7" s="5">
        <v>142</v>
      </c>
      <c r="W7" s="6">
        <v>728</v>
      </c>
      <c r="X7" s="7">
        <f t="shared" si="6"/>
        <v>12768</v>
      </c>
      <c r="Y7" s="86">
        <v>142</v>
      </c>
      <c r="Z7" s="16">
        <v>688</v>
      </c>
      <c r="AA7" s="52">
        <f t="shared" si="7"/>
        <v>9652</v>
      </c>
      <c r="AB7" s="97">
        <v>132</v>
      </c>
      <c r="AC7" s="16">
        <v>470.4</v>
      </c>
      <c r="AD7" s="7">
        <f t="shared" si="8"/>
        <v>27044.1</v>
      </c>
      <c r="AE7" s="97"/>
      <c r="AF7" s="16"/>
      <c r="AG7" s="7"/>
      <c r="AH7" s="41"/>
      <c r="AI7" s="16"/>
      <c r="AJ7" s="7"/>
      <c r="AK7" s="12"/>
      <c r="AL7" s="16"/>
      <c r="AM7" s="93"/>
      <c r="AN7" s="97"/>
      <c r="AO7" s="16"/>
      <c r="AP7" s="7"/>
      <c r="AQ7" s="8"/>
      <c r="AR7" s="6"/>
      <c r="AS7" s="6"/>
      <c r="AT7" s="8"/>
      <c r="AU7" s="6"/>
      <c r="AV7" s="7"/>
      <c r="AW7" s="6"/>
      <c r="AX7" s="6"/>
      <c r="AY7" s="7"/>
      <c r="AZ7" s="86">
        <v>87</v>
      </c>
      <c r="BA7" s="16">
        <v>5676.2</v>
      </c>
      <c r="BB7" s="105">
        <f t="shared" si="9"/>
        <v>11726.399999999998</v>
      </c>
      <c r="BC7" s="66">
        <v>17</v>
      </c>
      <c r="BD7" s="16">
        <v>1155</v>
      </c>
      <c r="BE7" s="7">
        <f t="shared" si="10"/>
        <v>23381.8</v>
      </c>
      <c r="BF7" s="66">
        <v>223</v>
      </c>
      <c r="BG7" s="16">
        <v>432</v>
      </c>
      <c r="BH7" s="7">
        <f t="shared" si="11"/>
        <v>25072</v>
      </c>
      <c r="BI7" s="99">
        <v>17</v>
      </c>
      <c r="BJ7" s="16">
        <v>2218</v>
      </c>
      <c r="BK7" s="6">
        <f t="shared" si="12"/>
        <v>22242</v>
      </c>
      <c r="BL7" s="66">
        <v>223</v>
      </c>
      <c r="BM7" s="16">
        <v>3996</v>
      </c>
      <c r="BN7" s="7">
        <f t="shared" si="13"/>
        <v>15556.2</v>
      </c>
      <c r="BO7" s="99">
        <v>49</v>
      </c>
      <c r="BP7" s="16">
        <v>10602</v>
      </c>
      <c r="BQ7" s="93">
        <f t="shared" si="14"/>
        <v>8306</v>
      </c>
      <c r="BR7" s="99"/>
      <c r="BS7" s="16"/>
      <c r="BT7" s="93"/>
    </row>
    <row r="8" spans="1:72" ht="12.75">
      <c r="A8" s="128" t="s">
        <v>39</v>
      </c>
      <c r="B8" s="129" t="s">
        <v>40</v>
      </c>
      <c r="C8" s="84">
        <f>SUM(E8,H6,K5,N4,Q11,W6,Z6,AC5)</f>
        <v>13776</v>
      </c>
      <c r="D8" s="41">
        <v>178</v>
      </c>
      <c r="E8" s="16">
        <v>2544</v>
      </c>
      <c r="F8" s="6">
        <f t="shared" si="0"/>
        <v>20915</v>
      </c>
      <c r="G8" s="12">
        <v>194</v>
      </c>
      <c r="H8" s="16">
        <v>240</v>
      </c>
      <c r="I8" s="7">
        <f t="shared" si="1"/>
        <v>13920</v>
      </c>
      <c r="J8" s="12">
        <v>109</v>
      </c>
      <c r="K8" s="16">
        <v>5856</v>
      </c>
      <c r="L8" s="7">
        <f t="shared" si="2"/>
        <v>13150</v>
      </c>
      <c r="M8" s="12">
        <v>142</v>
      </c>
      <c r="N8" s="42">
        <v>784</v>
      </c>
      <c r="O8" s="7">
        <f t="shared" si="3"/>
        <v>22056</v>
      </c>
      <c r="P8" s="97">
        <v>161</v>
      </c>
      <c r="Q8" s="42">
        <v>812</v>
      </c>
      <c r="R8" s="7">
        <f t="shared" si="4"/>
        <v>11988</v>
      </c>
      <c r="S8" s="97">
        <v>162</v>
      </c>
      <c r="T8" s="42">
        <v>952</v>
      </c>
      <c r="U8" s="43">
        <f t="shared" si="5"/>
        <v>23312</v>
      </c>
      <c r="V8" s="5">
        <v>162</v>
      </c>
      <c r="W8" s="6">
        <v>552</v>
      </c>
      <c r="X8" s="7">
        <f t="shared" si="6"/>
        <v>12216</v>
      </c>
      <c r="Y8" s="86">
        <v>215</v>
      </c>
      <c r="Z8" s="16">
        <v>192</v>
      </c>
      <c r="AA8" s="52">
        <f t="shared" si="7"/>
        <v>9460</v>
      </c>
      <c r="AB8" s="172">
        <v>155</v>
      </c>
      <c r="AC8" s="34">
        <v>1152</v>
      </c>
      <c r="AD8" s="7">
        <f t="shared" si="8"/>
        <v>25892.1</v>
      </c>
      <c r="AE8" s="97"/>
      <c r="AF8" s="40"/>
      <c r="AG8" s="7"/>
      <c r="AH8" s="41"/>
      <c r="AI8" s="16"/>
      <c r="AJ8" s="7"/>
      <c r="AK8" s="12"/>
      <c r="AL8" s="16"/>
      <c r="AM8" s="93"/>
      <c r="AN8" s="97"/>
      <c r="AO8" s="16"/>
      <c r="AP8" s="7"/>
      <c r="AQ8" s="8"/>
      <c r="AR8" s="6"/>
      <c r="AS8" s="6"/>
      <c r="AT8" s="8"/>
      <c r="AU8" s="6"/>
      <c r="AV8" s="7"/>
      <c r="AW8" s="6"/>
      <c r="AX8" s="6"/>
      <c r="AY8" s="7"/>
      <c r="AZ8" s="86">
        <v>72</v>
      </c>
      <c r="BA8" s="16">
        <v>796</v>
      </c>
      <c r="BB8" s="105">
        <f t="shared" si="9"/>
        <v>10930.399999999998</v>
      </c>
      <c r="BC8" s="66">
        <v>223</v>
      </c>
      <c r="BD8" s="16">
        <v>6274.8</v>
      </c>
      <c r="BE8" s="7">
        <f t="shared" si="10"/>
        <v>17107</v>
      </c>
      <c r="BF8" s="66">
        <v>49</v>
      </c>
      <c r="BG8" s="16">
        <v>5931.8</v>
      </c>
      <c r="BH8" s="7">
        <f t="shared" si="11"/>
        <v>19140.2</v>
      </c>
      <c r="BI8" s="99">
        <v>49</v>
      </c>
      <c r="BJ8" s="16">
        <v>7414</v>
      </c>
      <c r="BK8" s="6">
        <f t="shared" si="12"/>
        <v>14828</v>
      </c>
      <c r="BL8" s="66">
        <v>49</v>
      </c>
      <c r="BM8" s="16">
        <v>5456</v>
      </c>
      <c r="BN8" s="7">
        <f t="shared" si="13"/>
        <v>10100.2</v>
      </c>
      <c r="BO8" s="99">
        <v>14</v>
      </c>
      <c r="BP8" s="16">
        <v>1763</v>
      </c>
      <c r="BQ8" s="93">
        <f t="shared" si="14"/>
        <v>6543</v>
      </c>
      <c r="BR8" s="99"/>
      <c r="BS8" s="16"/>
      <c r="BT8" s="93"/>
    </row>
    <row r="9" spans="1:72" ht="12.75">
      <c r="A9" s="128">
        <v>111</v>
      </c>
      <c r="B9" s="129"/>
      <c r="C9" s="84">
        <f>SUM(A9:B9,E6,H4,K15,N10,Q14,T9,Z10)</f>
        <v>10991</v>
      </c>
      <c r="D9" s="41">
        <v>113</v>
      </c>
      <c r="E9" s="16">
        <v>3840</v>
      </c>
      <c r="F9" s="6">
        <f t="shared" si="0"/>
        <v>17075</v>
      </c>
      <c r="G9" s="12">
        <v>50</v>
      </c>
      <c r="H9" s="16">
        <v>1008</v>
      </c>
      <c r="I9" s="7">
        <f t="shared" si="1"/>
        <v>12912</v>
      </c>
      <c r="J9" s="12">
        <v>142</v>
      </c>
      <c r="K9" s="16">
        <v>512</v>
      </c>
      <c r="L9" s="7">
        <f t="shared" si="2"/>
        <v>12638</v>
      </c>
      <c r="M9" s="12">
        <v>180</v>
      </c>
      <c r="N9" s="42">
        <v>2048</v>
      </c>
      <c r="O9" s="7">
        <f t="shared" si="3"/>
        <v>20008</v>
      </c>
      <c r="P9" s="97">
        <v>142</v>
      </c>
      <c r="Q9" s="42">
        <v>144</v>
      </c>
      <c r="R9" s="7">
        <f t="shared" si="4"/>
        <v>11844</v>
      </c>
      <c r="S9" s="97">
        <v>111</v>
      </c>
      <c r="T9" s="42">
        <v>1176</v>
      </c>
      <c r="U9" s="43">
        <f t="shared" si="5"/>
        <v>22136</v>
      </c>
      <c r="V9" s="5">
        <v>155</v>
      </c>
      <c r="W9" s="6">
        <v>224</v>
      </c>
      <c r="X9" s="7">
        <f t="shared" si="6"/>
        <v>11992</v>
      </c>
      <c r="Y9" s="86">
        <v>162</v>
      </c>
      <c r="Z9" s="16">
        <v>308</v>
      </c>
      <c r="AA9" s="52">
        <f t="shared" si="7"/>
        <v>9152</v>
      </c>
      <c r="AB9" s="172">
        <v>222</v>
      </c>
      <c r="AC9" s="34">
        <v>768</v>
      </c>
      <c r="AD9" s="7">
        <f t="shared" si="8"/>
        <v>25124.1</v>
      </c>
      <c r="AE9" s="97"/>
      <c r="AF9" s="6"/>
      <c r="AG9" s="7"/>
      <c r="AH9" s="41"/>
      <c r="AI9" s="16"/>
      <c r="AJ9" s="7"/>
      <c r="AK9" s="12"/>
      <c r="AL9" s="16"/>
      <c r="AM9" s="93"/>
      <c r="AN9" s="97"/>
      <c r="AO9" s="16"/>
      <c r="AP9" s="7"/>
      <c r="AQ9" s="8"/>
      <c r="AR9" s="6"/>
      <c r="AS9" s="6"/>
      <c r="AT9" s="8"/>
      <c r="AU9" s="6"/>
      <c r="AV9" s="7"/>
      <c r="AW9" s="6"/>
      <c r="AX9" s="6"/>
      <c r="AY9" s="7"/>
      <c r="AZ9" s="86">
        <v>14</v>
      </c>
      <c r="BA9" s="16">
        <v>2413.6</v>
      </c>
      <c r="BB9" s="105">
        <f t="shared" si="9"/>
        <v>8516.799999999997</v>
      </c>
      <c r="BC9" s="66">
        <v>49</v>
      </c>
      <c r="BD9" s="16">
        <v>7614</v>
      </c>
      <c r="BE9" s="7">
        <f t="shared" si="10"/>
        <v>9493</v>
      </c>
      <c r="BF9" s="66">
        <v>87</v>
      </c>
      <c r="BG9" s="16">
        <v>3291.2</v>
      </c>
      <c r="BH9" s="7">
        <f t="shared" si="11"/>
        <v>15849</v>
      </c>
      <c r="BI9" s="99">
        <v>87</v>
      </c>
      <c r="BJ9" s="16">
        <v>832</v>
      </c>
      <c r="BK9" s="6">
        <f t="shared" si="12"/>
        <v>13996</v>
      </c>
      <c r="BL9" s="66">
        <v>87</v>
      </c>
      <c r="BM9" s="16">
        <v>4360.8</v>
      </c>
      <c r="BN9" s="7">
        <f t="shared" si="13"/>
        <v>5739.400000000001</v>
      </c>
      <c r="BO9" s="99"/>
      <c r="BP9" s="16"/>
      <c r="BQ9" s="93">
        <f t="shared" si="14"/>
        <v>6543</v>
      </c>
      <c r="BR9" s="99"/>
      <c r="BS9" s="16"/>
      <c r="BT9" s="93"/>
    </row>
    <row r="10" spans="1:72" ht="12.75">
      <c r="A10" s="126">
        <v>142</v>
      </c>
      <c r="B10" s="127"/>
      <c r="C10" s="84">
        <f>SUM(E12,H10,K9,N8,Q9,T6,W7,Z7)</f>
        <v>5080</v>
      </c>
      <c r="D10" s="41">
        <v>194</v>
      </c>
      <c r="E10" s="16">
        <v>192</v>
      </c>
      <c r="F10" s="6">
        <f t="shared" si="0"/>
        <v>16883</v>
      </c>
      <c r="G10" s="12">
        <v>142</v>
      </c>
      <c r="H10" s="16">
        <v>784</v>
      </c>
      <c r="I10" s="7">
        <f t="shared" si="1"/>
        <v>12128</v>
      </c>
      <c r="J10" s="12">
        <v>180</v>
      </c>
      <c r="K10" s="16">
        <v>192</v>
      </c>
      <c r="L10" s="7">
        <f t="shared" si="2"/>
        <v>12446</v>
      </c>
      <c r="M10" s="12">
        <v>111</v>
      </c>
      <c r="N10" s="42">
        <v>1384</v>
      </c>
      <c r="O10" s="7">
        <f t="shared" si="3"/>
        <v>18624</v>
      </c>
      <c r="P10" s="97">
        <v>180</v>
      </c>
      <c r="Q10" s="42">
        <v>576</v>
      </c>
      <c r="R10" s="7">
        <f t="shared" si="4"/>
        <v>11268</v>
      </c>
      <c r="S10" s="97">
        <v>132</v>
      </c>
      <c r="T10" s="42">
        <v>371.2</v>
      </c>
      <c r="U10" s="43">
        <f t="shared" si="5"/>
        <v>21764.8</v>
      </c>
      <c r="V10" s="5">
        <v>219</v>
      </c>
      <c r="W10" s="6">
        <v>192</v>
      </c>
      <c r="X10" s="7">
        <f t="shared" si="6"/>
        <v>11800</v>
      </c>
      <c r="Y10" s="86">
        <v>111</v>
      </c>
      <c r="Z10" s="16">
        <v>1104</v>
      </c>
      <c r="AA10" s="52">
        <f t="shared" si="7"/>
        <v>8048</v>
      </c>
      <c r="AB10" s="97"/>
      <c r="AC10" s="16"/>
      <c r="AD10" s="7">
        <f t="shared" si="8"/>
        <v>25124.1</v>
      </c>
      <c r="AE10" s="97"/>
      <c r="AF10" s="6"/>
      <c r="AG10" s="7"/>
      <c r="AH10" s="12"/>
      <c r="AI10" s="40"/>
      <c r="AJ10" s="7"/>
      <c r="AK10" s="12"/>
      <c r="AL10" s="16"/>
      <c r="AM10" s="93"/>
      <c r="AN10" s="97"/>
      <c r="AO10" s="16"/>
      <c r="AP10" s="7"/>
      <c r="AQ10" s="8"/>
      <c r="AR10" s="6"/>
      <c r="AS10" s="6"/>
      <c r="AT10" s="8"/>
      <c r="AU10" s="6"/>
      <c r="AV10" s="7"/>
      <c r="AW10" s="6"/>
      <c r="AX10" s="6"/>
      <c r="AY10" s="7"/>
      <c r="AZ10" s="86"/>
      <c r="BA10" s="61"/>
      <c r="BB10" s="105">
        <f t="shared" si="9"/>
        <v>8516.799999999997</v>
      </c>
      <c r="BC10" s="66">
        <v>87</v>
      </c>
      <c r="BD10" s="16">
        <v>9117.8</v>
      </c>
      <c r="BE10" s="7">
        <f t="shared" si="10"/>
        <v>375.2000000000007</v>
      </c>
      <c r="BF10" s="66">
        <v>14</v>
      </c>
      <c r="BG10" s="16">
        <v>6637</v>
      </c>
      <c r="BH10" s="7">
        <f t="shared" si="11"/>
        <v>9212</v>
      </c>
      <c r="BI10" s="99">
        <v>14</v>
      </c>
      <c r="BJ10" s="16">
        <v>2451</v>
      </c>
      <c r="BK10" s="6">
        <f t="shared" si="12"/>
        <v>11545</v>
      </c>
      <c r="BL10" s="66">
        <v>72</v>
      </c>
      <c r="BM10" s="16">
        <v>1602</v>
      </c>
      <c r="BN10" s="7">
        <f t="shared" si="13"/>
        <v>4137.400000000001</v>
      </c>
      <c r="BO10" s="99"/>
      <c r="BP10" s="16"/>
      <c r="BQ10" s="93">
        <f t="shared" si="14"/>
        <v>6543</v>
      </c>
      <c r="BR10" s="99"/>
      <c r="BS10" s="16"/>
      <c r="BT10" s="93"/>
    </row>
    <row r="11" spans="1:72" ht="12.75">
      <c r="A11" s="126">
        <v>194</v>
      </c>
      <c r="B11" s="127"/>
      <c r="C11" s="84">
        <f>SUM(E10,H8,K6,Q5,T15,W12,Z15)</f>
        <v>4436</v>
      </c>
      <c r="D11" s="41">
        <v>50</v>
      </c>
      <c r="E11" s="16">
        <v>1008.5</v>
      </c>
      <c r="F11" s="6">
        <f t="shared" si="0"/>
        <v>15874.5</v>
      </c>
      <c r="G11" s="12">
        <v>180</v>
      </c>
      <c r="H11" s="16">
        <v>572</v>
      </c>
      <c r="I11" s="7">
        <f t="shared" si="1"/>
        <v>11556</v>
      </c>
      <c r="J11" s="12">
        <v>225</v>
      </c>
      <c r="K11" s="16">
        <v>712</v>
      </c>
      <c r="L11" s="7">
        <f t="shared" si="2"/>
        <v>11734</v>
      </c>
      <c r="M11" s="12">
        <v>132</v>
      </c>
      <c r="N11" s="42">
        <v>1011.2</v>
      </c>
      <c r="O11" s="7">
        <f t="shared" si="3"/>
        <v>17612.8</v>
      </c>
      <c r="P11" s="97">
        <v>178</v>
      </c>
      <c r="Q11" s="42">
        <v>1152</v>
      </c>
      <c r="R11" s="7">
        <f t="shared" si="4"/>
        <v>10116</v>
      </c>
      <c r="S11" s="97">
        <v>155</v>
      </c>
      <c r="T11" s="42">
        <v>768</v>
      </c>
      <c r="U11" s="43">
        <f t="shared" si="5"/>
        <v>20996.8</v>
      </c>
      <c r="V11" s="5">
        <v>50</v>
      </c>
      <c r="W11" s="6">
        <v>1888</v>
      </c>
      <c r="X11" s="7">
        <f t="shared" si="6"/>
        <v>9912</v>
      </c>
      <c r="Y11" s="86">
        <v>132</v>
      </c>
      <c r="Z11" s="16">
        <v>284.8</v>
      </c>
      <c r="AA11" s="52">
        <f t="shared" si="7"/>
        <v>7763.2</v>
      </c>
      <c r="AB11" s="97"/>
      <c r="AC11" s="16"/>
      <c r="AD11" s="7">
        <f t="shared" si="8"/>
        <v>25124.1</v>
      </c>
      <c r="AE11" s="97"/>
      <c r="AF11" s="6"/>
      <c r="AG11" s="7"/>
      <c r="AH11" s="12"/>
      <c r="AI11" s="6"/>
      <c r="AJ11" s="7"/>
      <c r="AK11" s="12"/>
      <c r="AL11" s="40"/>
      <c r="AM11" s="93"/>
      <c r="AN11" s="97"/>
      <c r="AO11" s="61"/>
      <c r="AP11" s="7"/>
      <c r="AQ11" s="8"/>
      <c r="AR11" s="6"/>
      <c r="AS11" s="6"/>
      <c r="AT11" s="8"/>
      <c r="AU11" s="6"/>
      <c r="AV11" s="7"/>
      <c r="AW11" s="6"/>
      <c r="AX11" s="6"/>
      <c r="AY11" s="7"/>
      <c r="AZ11" s="86"/>
      <c r="BA11" s="61"/>
      <c r="BB11" s="105">
        <f t="shared" si="9"/>
        <v>8516.799999999997</v>
      </c>
      <c r="BC11" s="66">
        <v>72</v>
      </c>
      <c r="BD11" s="16">
        <v>2355.2</v>
      </c>
      <c r="BE11" s="7">
        <f t="shared" si="10"/>
        <v>-1979.999999999999</v>
      </c>
      <c r="BF11" s="66"/>
      <c r="BG11" s="16"/>
      <c r="BH11" s="7">
        <f t="shared" si="11"/>
        <v>9212</v>
      </c>
      <c r="BI11" s="99"/>
      <c r="BJ11" s="16"/>
      <c r="BK11" s="6">
        <f t="shared" si="12"/>
        <v>11545</v>
      </c>
      <c r="BL11" s="66">
        <v>14</v>
      </c>
      <c r="BM11" s="16">
        <v>4560</v>
      </c>
      <c r="BN11" s="7">
        <f t="shared" si="13"/>
        <v>-422.59999999999945</v>
      </c>
      <c r="BO11" s="99"/>
      <c r="BP11" s="16"/>
      <c r="BQ11" s="93">
        <f t="shared" si="14"/>
        <v>6543</v>
      </c>
      <c r="BR11" s="99"/>
      <c r="BS11" s="16"/>
      <c r="BT11" s="93"/>
    </row>
    <row r="12" spans="1:72" ht="12.75">
      <c r="A12" s="126" t="s">
        <v>52</v>
      </c>
      <c r="B12" s="127" t="s">
        <v>41</v>
      </c>
      <c r="C12" s="84">
        <f>SUM(E11,H9,K7,N6,Q6,T13,W11,Z13,AC6)</f>
        <v>14966.4</v>
      </c>
      <c r="D12" s="41">
        <v>142</v>
      </c>
      <c r="E12" s="16">
        <v>920</v>
      </c>
      <c r="F12" s="6">
        <f t="shared" si="0"/>
        <v>14954.5</v>
      </c>
      <c r="G12" s="12">
        <v>14</v>
      </c>
      <c r="H12" s="16">
        <v>592</v>
      </c>
      <c r="I12" s="7">
        <f t="shared" si="1"/>
        <v>10964</v>
      </c>
      <c r="J12" s="12">
        <v>14</v>
      </c>
      <c r="K12" s="16">
        <v>156</v>
      </c>
      <c r="L12" s="7">
        <f t="shared" si="2"/>
        <v>11578</v>
      </c>
      <c r="M12" s="12">
        <v>219</v>
      </c>
      <c r="N12" s="42">
        <v>1380</v>
      </c>
      <c r="O12" s="7">
        <f t="shared" si="3"/>
        <v>16232.8</v>
      </c>
      <c r="P12" s="97">
        <v>215</v>
      </c>
      <c r="Q12" s="42">
        <v>608</v>
      </c>
      <c r="R12" s="7">
        <f t="shared" si="4"/>
        <v>9508</v>
      </c>
      <c r="S12" s="97">
        <v>219</v>
      </c>
      <c r="T12" s="42">
        <v>109.6</v>
      </c>
      <c r="U12" s="43">
        <f t="shared" si="5"/>
        <v>20887.2</v>
      </c>
      <c r="V12" s="5">
        <v>194</v>
      </c>
      <c r="W12" s="6">
        <v>260</v>
      </c>
      <c r="X12" s="7">
        <f t="shared" si="6"/>
        <v>9652</v>
      </c>
      <c r="Y12" s="86">
        <v>155</v>
      </c>
      <c r="Z12" s="16">
        <v>4240</v>
      </c>
      <c r="AA12" s="52">
        <f t="shared" si="7"/>
        <v>3523.2</v>
      </c>
      <c r="AB12" s="97"/>
      <c r="AC12" s="6"/>
      <c r="AD12" s="7">
        <f t="shared" si="8"/>
        <v>25124.1</v>
      </c>
      <c r="AE12" s="97"/>
      <c r="AF12" s="6"/>
      <c r="AG12" s="7"/>
      <c r="AH12" s="12"/>
      <c r="AI12" s="6"/>
      <c r="AJ12" s="7"/>
      <c r="AK12" s="8"/>
      <c r="AL12" s="6"/>
      <c r="AM12" s="93"/>
      <c r="AN12" s="97"/>
      <c r="AO12" s="16"/>
      <c r="AP12" s="7"/>
      <c r="AQ12" s="8"/>
      <c r="AR12" s="6"/>
      <c r="AS12" s="6"/>
      <c r="AT12" s="8"/>
      <c r="AU12" s="6"/>
      <c r="AV12" s="7"/>
      <c r="AW12" s="6"/>
      <c r="AX12" s="6"/>
      <c r="AY12" s="7"/>
      <c r="AZ12" s="86"/>
      <c r="BA12" s="16"/>
      <c r="BB12" s="105">
        <f t="shared" si="9"/>
        <v>8516.799999999997</v>
      </c>
      <c r="BC12" s="66"/>
      <c r="BD12" s="16"/>
      <c r="BE12" s="7">
        <f t="shared" si="10"/>
        <v>-1979.999999999999</v>
      </c>
      <c r="BF12" s="66"/>
      <c r="BG12" s="16"/>
      <c r="BH12" s="7">
        <f t="shared" si="11"/>
        <v>9212</v>
      </c>
      <c r="BI12" s="99"/>
      <c r="BJ12" s="16"/>
      <c r="BK12" s="6">
        <f t="shared" si="12"/>
        <v>11545</v>
      </c>
      <c r="BL12" s="66"/>
      <c r="BM12" s="16"/>
      <c r="BN12" s="7">
        <f t="shared" si="13"/>
        <v>-422.59999999999945</v>
      </c>
      <c r="BO12" s="99"/>
      <c r="BP12" s="16"/>
      <c r="BQ12" s="93">
        <f t="shared" si="14"/>
        <v>6543</v>
      </c>
      <c r="BR12" s="99"/>
      <c r="BS12" s="16"/>
      <c r="BT12" s="93"/>
    </row>
    <row r="13" spans="1:72" ht="12.75">
      <c r="A13" s="126">
        <v>180</v>
      </c>
      <c r="B13" s="127"/>
      <c r="C13" s="84">
        <f>SUM(E13,H11,K10,N9,Q10)</f>
        <v>4444</v>
      </c>
      <c r="D13" s="41">
        <v>180</v>
      </c>
      <c r="E13" s="16">
        <v>1056</v>
      </c>
      <c r="F13" s="6">
        <f t="shared" si="0"/>
        <v>13898.5</v>
      </c>
      <c r="G13" s="12">
        <v>162</v>
      </c>
      <c r="H13" s="16">
        <v>896</v>
      </c>
      <c r="I13" s="7">
        <f t="shared" si="1"/>
        <v>10068</v>
      </c>
      <c r="J13" s="12">
        <v>215</v>
      </c>
      <c r="K13" s="16">
        <v>256</v>
      </c>
      <c r="L13" s="7">
        <f t="shared" si="2"/>
        <v>11322</v>
      </c>
      <c r="M13" s="12">
        <v>133</v>
      </c>
      <c r="N13" s="42">
        <v>2304</v>
      </c>
      <c r="O13" s="7">
        <f t="shared" si="3"/>
        <v>13928.8</v>
      </c>
      <c r="P13" s="97">
        <v>162</v>
      </c>
      <c r="Q13" s="42">
        <v>968</v>
      </c>
      <c r="R13" s="7">
        <f t="shared" si="4"/>
        <v>8540</v>
      </c>
      <c r="S13" s="97">
        <v>50</v>
      </c>
      <c r="T13" s="42">
        <v>3012.4</v>
      </c>
      <c r="U13" s="43">
        <f t="shared" si="5"/>
        <v>17874.8</v>
      </c>
      <c r="V13" s="5">
        <v>133</v>
      </c>
      <c r="W13" s="6">
        <v>720</v>
      </c>
      <c r="X13" s="7">
        <f t="shared" si="6"/>
        <v>8932</v>
      </c>
      <c r="Y13" s="86">
        <v>50</v>
      </c>
      <c r="Z13" s="16">
        <v>972</v>
      </c>
      <c r="AA13" s="52">
        <f t="shared" si="7"/>
        <v>2551.2</v>
      </c>
      <c r="AB13" s="97"/>
      <c r="AC13" s="6"/>
      <c r="AD13" s="7">
        <f t="shared" si="8"/>
        <v>25124.1</v>
      </c>
      <c r="AE13" s="97"/>
      <c r="AF13" s="6"/>
      <c r="AG13" s="7"/>
      <c r="AH13" s="12"/>
      <c r="AI13" s="6"/>
      <c r="AJ13" s="7"/>
      <c r="AK13" s="8"/>
      <c r="AL13" s="6"/>
      <c r="AM13" s="93"/>
      <c r="AN13" s="97"/>
      <c r="AO13" s="16"/>
      <c r="AP13" s="7"/>
      <c r="AQ13" s="8"/>
      <c r="AR13" s="6"/>
      <c r="AS13" s="6"/>
      <c r="AT13" s="8"/>
      <c r="AU13" s="6"/>
      <c r="AV13" s="7"/>
      <c r="AW13" s="6"/>
      <c r="AX13" s="6"/>
      <c r="AY13" s="7"/>
      <c r="AZ13" s="86"/>
      <c r="BA13" s="16"/>
      <c r="BB13" s="105">
        <f t="shared" si="9"/>
        <v>8516.799999999997</v>
      </c>
      <c r="BC13" s="66"/>
      <c r="BD13" s="16"/>
      <c r="BE13" s="7">
        <f t="shared" si="10"/>
        <v>-1979.999999999999</v>
      </c>
      <c r="BF13" s="66"/>
      <c r="BG13" s="16"/>
      <c r="BH13" s="7">
        <f t="shared" si="11"/>
        <v>9212</v>
      </c>
      <c r="BI13" s="99"/>
      <c r="BJ13" s="16"/>
      <c r="BK13" s="6">
        <f t="shared" si="12"/>
        <v>11545</v>
      </c>
      <c r="BL13" s="66"/>
      <c r="BM13" s="16"/>
      <c r="BN13" s="7">
        <f t="shared" si="13"/>
        <v>-422.59999999999945</v>
      </c>
      <c r="BO13" s="99"/>
      <c r="BP13" s="16"/>
      <c r="BQ13" s="93">
        <f t="shared" si="14"/>
        <v>6543</v>
      </c>
      <c r="BR13" s="99"/>
      <c r="BS13" s="16"/>
      <c r="BT13" s="93"/>
    </row>
    <row r="14" spans="1:72" ht="12.75">
      <c r="A14" s="128">
        <v>166</v>
      </c>
      <c r="B14" s="127"/>
      <c r="C14" s="84">
        <f>SUM(E23,H19,Q19,T19,W15,Z19)</f>
        <v>2454.4</v>
      </c>
      <c r="D14" s="41">
        <v>225</v>
      </c>
      <c r="E14" s="16">
        <v>1024</v>
      </c>
      <c r="F14" s="6">
        <f t="shared" si="0"/>
        <v>12874.5</v>
      </c>
      <c r="G14" s="12">
        <v>132</v>
      </c>
      <c r="H14" s="16">
        <v>576</v>
      </c>
      <c r="I14" s="7">
        <f t="shared" si="1"/>
        <v>9492</v>
      </c>
      <c r="J14" s="12">
        <v>162</v>
      </c>
      <c r="K14" s="16">
        <v>96</v>
      </c>
      <c r="L14" s="7">
        <f t="shared" si="2"/>
        <v>11226</v>
      </c>
      <c r="M14" s="12">
        <v>123</v>
      </c>
      <c r="N14" s="42">
        <v>832</v>
      </c>
      <c r="O14" s="7">
        <f t="shared" si="3"/>
        <v>13096.8</v>
      </c>
      <c r="P14" s="97">
        <v>111</v>
      </c>
      <c r="Q14" s="42">
        <v>912</v>
      </c>
      <c r="R14" s="7">
        <f t="shared" si="4"/>
        <v>7628</v>
      </c>
      <c r="S14" s="97">
        <v>41</v>
      </c>
      <c r="T14" s="42">
        <v>1008</v>
      </c>
      <c r="U14" s="43">
        <f t="shared" si="5"/>
        <v>16866.8</v>
      </c>
      <c r="V14" s="5">
        <v>123</v>
      </c>
      <c r="W14" s="6">
        <v>1286</v>
      </c>
      <c r="X14" s="7">
        <f t="shared" si="6"/>
        <v>7646</v>
      </c>
      <c r="Y14" s="86">
        <v>41</v>
      </c>
      <c r="Z14" s="16">
        <v>1224</v>
      </c>
      <c r="AA14" s="52">
        <f t="shared" si="7"/>
        <v>1327.1999999999998</v>
      </c>
      <c r="AB14" s="97"/>
      <c r="AC14" s="6"/>
      <c r="AD14" s="7">
        <f t="shared" si="8"/>
        <v>25124.1</v>
      </c>
      <c r="AE14" s="97"/>
      <c r="AF14" s="6"/>
      <c r="AG14" s="7"/>
      <c r="AH14" s="12"/>
      <c r="AI14" s="6"/>
      <c r="AJ14" s="7"/>
      <c r="AK14" s="8"/>
      <c r="AL14" s="6"/>
      <c r="AM14" s="93"/>
      <c r="AN14" s="97"/>
      <c r="AO14" s="16"/>
      <c r="AP14" s="7"/>
      <c r="AQ14" s="8"/>
      <c r="AR14" s="6"/>
      <c r="AS14" s="6"/>
      <c r="AT14" s="8"/>
      <c r="AU14" s="6"/>
      <c r="AV14" s="7"/>
      <c r="AW14" s="6"/>
      <c r="AX14" s="6"/>
      <c r="AY14" s="7"/>
      <c r="AZ14" s="86"/>
      <c r="BA14" s="16"/>
      <c r="BB14" s="105">
        <f t="shared" si="9"/>
        <v>8516.799999999997</v>
      </c>
      <c r="BC14" s="66"/>
      <c r="BD14" s="16"/>
      <c r="BE14" s="7">
        <f t="shared" si="10"/>
        <v>-1979.999999999999</v>
      </c>
      <c r="BF14" s="66"/>
      <c r="BG14" s="16"/>
      <c r="BH14" s="7">
        <f t="shared" si="11"/>
        <v>9212</v>
      </c>
      <c r="BI14" s="99"/>
      <c r="BJ14" s="16"/>
      <c r="BK14" s="6">
        <f t="shared" si="12"/>
        <v>11545</v>
      </c>
      <c r="BL14" s="66"/>
      <c r="BM14" s="16"/>
      <c r="BN14" s="7">
        <f t="shared" si="13"/>
        <v>-422.59999999999945</v>
      </c>
      <c r="BO14" s="99"/>
      <c r="BP14" s="16"/>
      <c r="BQ14" s="93">
        <f t="shared" si="14"/>
        <v>6543</v>
      </c>
      <c r="BR14" s="99"/>
      <c r="BS14" s="16"/>
      <c r="BT14" s="93"/>
    </row>
    <row r="15" spans="1:72" ht="12.75">
      <c r="A15" s="126">
        <v>162</v>
      </c>
      <c r="B15" s="127"/>
      <c r="C15" s="84">
        <f>SUM(E17,H13,K14,T8,Q13,Z9)</f>
        <v>4852</v>
      </c>
      <c r="D15" s="41">
        <v>14</v>
      </c>
      <c r="E15" s="16">
        <v>536</v>
      </c>
      <c r="F15" s="6">
        <f t="shared" si="0"/>
        <v>12338.5</v>
      </c>
      <c r="G15" s="41">
        <v>219</v>
      </c>
      <c r="H15" s="16">
        <v>620</v>
      </c>
      <c r="I15" s="7">
        <f t="shared" si="1"/>
        <v>8872</v>
      </c>
      <c r="J15" s="12">
        <v>111</v>
      </c>
      <c r="K15" s="16">
        <v>992</v>
      </c>
      <c r="L15" s="7">
        <f t="shared" si="2"/>
        <v>10234</v>
      </c>
      <c r="M15" s="12">
        <v>147</v>
      </c>
      <c r="N15" s="42">
        <v>1616</v>
      </c>
      <c r="O15" s="7">
        <f t="shared" si="3"/>
        <v>11480.8</v>
      </c>
      <c r="P15" s="97">
        <v>219</v>
      </c>
      <c r="Q15" s="42">
        <v>313.6</v>
      </c>
      <c r="R15" s="7">
        <f t="shared" si="4"/>
        <v>7314.4</v>
      </c>
      <c r="S15" s="97">
        <v>194</v>
      </c>
      <c r="T15" s="42">
        <v>1600</v>
      </c>
      <c r="U15" s="43">
        <f t="shared" si="5"/>
        <v>15266.8</v>
      </c>
      <c r="V15" s="174">
        <v>166</v>
      </c>
      <c r="W15" s="34">
        <v>656</v>
      </c>
      <c r="X15" s="7">
        <f t="shared" si="6"/>
        <v>6990</v>
      </c>
      <c r="Y15" s="86">
        <v>194</v>
      </c>
      <c r="Z15" s="16">
        <v>320</v>
      </c>
      <c r="AA15" s="52">
        <f t="shared" si="7"/>
        <v>1007.1999999999998</v>
      </c>
      <c r="AB15" s="97"/>
      <c r="AC15" s="6"/>
      <c r="AD15" s="7">
        <f t="shared" si="8"/>
        <v>25124.1</v>
      </c>
      <c r="AE15" s="97"/>
      <c r="AF15" s="6"/>
      <c r="AG15" s="7"/>
      <c r="AH15" s="12"/>
      <c r="AI15" s="6"/>
      <c r="AJ15" s="7"/>
      <c r="AK15" s="8"/>
      <c r="AL15" s="6"/>
      <c r="AM15" s="93"/>
      <c r="AN15" s="97"/>
      <c r="AO15" s="6"/>
      <c r="AP15" s="7"/>
      <c r="AQ15" s="8"/>
      <c r="AR15" s="6"/>
      <c r="AS15" s="6"/>
      <c r="AT15" s="8"/>
      <c r="AU15" s="6"/>
      <c r="AV15" s="7"/>
      <c r="AW15" s="6"/>
      <c r="AX15" s="6"/>
      <c r="AY15" s="7"/>
      <c r="AZ15" s="86"/>
      <c r="BA15" s="16"/>
      <c r="BB15" s="105">
        <f t="shared" si="9"/>
        <v>8516.799999999997</v>
      </c>
      <c r="BC15" s="66"/>
      <c r="BD15" s="16"/>
      <c r="BE15" s="7">
        <f t="shared" si="10"/>
        <v>-1979.999999999999</v>
      </c>
      <c r="BF15" s="66"/>
      <c r="BG15" s="16"/>
      <c r="BH15" s="7">
        <f t="shared" si="11"/>
        <v>9212</v>
      </c>
      <c r="BI15" s="99"/>
      <c r="BJ15" s="16"/>
      <c r="BK15" s="6">
        <f t="shared" si="12"/>
        <v>11545</v>
      </c>
      <c r="BL15" s="66"/>
      <c r="BM15" s="16"/>
      <c r="BN15" s="7">
        <f t="shared" si="13"/>
        <v>-422.59999999999945</v>
      </c>
      <c r="BO15" s="99"/>
      <c r="BP15" s="16"/>
      <c r="BQ15" s="93">
        <f t="shared" si="14"/>
        <v>6543</v>
      </c>
      <c r="BR15" s="99"/>
      <c r="BS15" s="16"/>
      <c r="BT15" s="93"/>
    </row>
    <row r="16" spans="1:72" ht="12.75">
      <c r="A16" s="128">
        <v>126</v>
      </c>
      <c r="B16" s="129" t="s">
        <v>42</v>
      </c>
      <c r="C16" s="84">
        <f>SUM(E26,H22,N17,Q22,T21,W17,Z20)</f>
        <v>11132</v>
      </c>
      <c r="D16" s="41">
        <v>215</v>
      </c>
      <c r="E16" s="16">
        <v>2247</v>
      </c>
      <c r="F16" s="6">
        <f t="shared" si="0"/>
        <v>10091.5</v>
      </c>
      <c r="G16" s="12">
        <v>133</v>
      </c>
      <c r="H16" s="16">
        <v>960</v>
      </c>
      <c r="I16" s="7">
        <f t="shared" si="1"/>
        <v>7912</v>
      </c>
      <c r="J16" s="12">
        <v>219</v>
      </c>
      <c r="K16" s="16">
        <v>72</v>
      </c>
      <c r="L16" s="7">
        <f t="shared" si="2"/>
        <v>10162</v>
      </c>
      <c r="M16" s="171">
        <v>155</v>
      </c>
      <c r="N16" s="173">
        <v>2432</v>
      </c>
      <c r="O16" s="7">
        <f t="shared" si="3"/>
        <v>9048.8</v>
      </c>
      <c r="P16" s="97">
        <v>133</v>
      </c>
      <c r="Q16" s="42">
        <v>960</v>
      </c>
      <c r="R16" s="7">
        <f t="shared" si="4"/>
        <v>6354.4</v>
      </c>
      <c r="S16" s="97">
        <v>133</v>
      </c>
      <c r="T16" s="42">
        <v>1440</v>
      </c>
      <c r="U16" s="43">
        <f t="shared" si="5"/>
        <v>13826.8</v>
      </c>
      <c r="V16" s="174">
        <v>222</v>
      </c>
      <c r="W16" s="34">
        <v>736</v>
      </c>
      <c r="X16" s="7">
        <f t="shared" si="6"/>
        <v>6254</v>
      </c>
      <c r="Y16" s="86">
        <v>133</v>
      </c>
      <c r="Z16" s="16">
        <v>384</v>
      </c>
      <c r="AA16" s="52">
        <f t="shared" si="7"/>
        <v>623.1999999999998</v>
      </c>
      <c r="AB16" s="97"/>
      <c r="AC16" s="6"/>
      <c r="AD16" s="7">
        <f t="shared" si="8"/>
        <v>25124.1</v>
      </c>
      <c r="AE16" s="97"/>
      <c r="AF16" s="6"/>
      <c r="AG16" s="7"/>
      <c r="AH16" s="12"/>
      <c r="AI16" s="6"/>
      <c r="AJ16" s="7"/>
      <c r="AK16" s="8"/>
      <c r="AL16" s="6"/>
      <c r="AM16" s="93"/>
      <c r="AN16" s="97"/>
      <c r="AO16" s="6"/>
      <c r="AP16" s="7"/>
      <c r="AQ16" s="8"/>
      <c r="AR16" s="6"/>
      <c r="AS16" s="6"/>
      <c r="AT16" s="8"/>
      <c r="AU16" s="6"/>
      <c r="AV16" s="7"/>
      <c r="AW16" s="6"/>
      <c r="AX16" s="6"/>
      <c r="AY16" s="7"/>
      <c r="AZ16" s="86"/>
      <c r="BA16" s="16"/>
      <c r="BB16" s="105">
        <f t="shared" si="9"/>
        <v>8516.799999999997</v>
      </c>
      <c r="BC16" s="66"/>
      <c r="BD16" s="16"/>
      <c r="BE16" s="7">
        <f t="shared" si="10"/>
        <v>-1979.999999999999</v>
      </c>
      <c r="BF16" s="66"/>
      <c r="BG16" s="16"/>
      <c r="BH16" s="7">
        <f t="shared" si="11"/>
        <v>9212</v>
      </c>
      <c r="BI16" s="99"/>
      <c r="BJ16" s="16"/>
      <c r="BK16" s="6">
        <f t="shared" si="12"/>
        <v>11545</v>
      </c>
      <c r="BL16" s="66"/>
      <c r="BM16" s="16"/>
      <c r="BN16" s="7">
        <f t="shared" si="13"/>
        <v>-422.59999999999945</v>
      </c>
      <c r="BO16" s="99"/>
      <c r="BP16" s="16"/>
      <c r="BQ16" s="93">
        <f t="shared" si="14"/>
        <v>6543</v>
      </c>
      <c r="BR16" s="99"/>
      <c r="BS16" s="16"/>
      <c r="BT16" s="93"/>
    </row>
    <row r="17" spans="1:72" ht="12.75">
      <c r="A17" s="126" t="s">
        <v>43</v>
      </c>
      <c r="B17" s="127" t="s">
        <v>44</v>
      </c>
      <c r="C17" s="84">
        <f>SUM(E21,H17,K17,N14,Q17,T17,W14,Z17,AL4)</f>
        <v>10565</v>
      </c>
      <c r="D17" s="41">
        <v>162</v>
      </c>
      <c r="E17" s="16">
        <v>1632</v>
      </c>
      <c r="F17" s="6">
        <f t="shared" si="0"/>
        <v>8459.5</v>
      </c>
      <c r="G17" s="12">
        <v>123</v>
      </c>
      <c r="H17" s="16">
        <v>1075</v>
      </c>
      <c r="I17" s="7">
        <f t="shared" si="1"/>
        <v>6837</v>
      </c>
      <c r="J17" s="12">
        <v>123</v>
      </c>
      <c r="K17" s="16">
        <v>1296</v>
      </c>
      <c r="L17" s="7">
        <f t="shared" si="2"/>
        <v>8866</v>
      </c>
      <c r="M17" s="171">
        <v>126</v>
      </c>
      <c r="N17" s="173">
        <v>3168</v>
      </c>
      <c r="O17" s="7">
        <f t="shared" si="3"/>
        <v>5880.799999999999</v>
      </c>
      <c r="P17" s="97">
        <v>123</v>
      </c>
      <c r="Q17" s="42">
        <v>218</v>
      </c>
      <c r="R17" s="7">
        <f t="shared" si="4"/>
        <v>6136.4</v>
      </c>
      <c r="S17" s="97">
        <v>123</v>
      </c>
      <c r="T17" s="42">
        <v>1296</v>
      </c>
      <c r="U17" s="43">
        <f t="shared" si="5"/>
        <v>12530.8</v>
      </c>
      <c r="V17" s="174">
        <v>126</v>
      </c>
      <c r="W17" s="34">
        <v>800</v>
      </c>
      <c r="X17" s="7">
        <f t="shared" si="6"/>
        <v>5454</v>
      </c>
      <c r="Y17" s="86">
        <v>123</v>
      </c>
      <c r="Z17" s="16">
        <v>1661</v>
      </c>
      <c r="AA17" s="52">
        <f t="shared" si="7"/>
        <v>-1037.8000000000002</v>
      </c>
      <c r="AB17" s="97"/>
      <c r="AC17" s="6"/>
      <c r="AD17" s="7">
        <f t="shared" si="8"/>
        <v>25124.1</v>
      </c>
      <c r="AE17" s="97"/>
      <c r="AF17" s="6"/>
      <c r="AG17" s="7"/>
      <c r="AH17" s="12"/>
      <c r="AI17" s="6"/>
      <c r="AJ17" s="7"/>
      <c r="AK17" s="8"/>
      <c r="AL17" s="6"/>
      <c r="AM17" s="93"/>
      <c r="AN17" s="97"/>
      <c r="AO17" s="6"/>
      <c r="AP17" s="7"/>
      <c r="AQ17" s="8"/>
      <c r="AR17" s="6"/>
      <c r="AS17" s="6"/>
      <c r="AT17" s="8"/>
      <c r="AU17" s="6"/>
      <c r="AV17" s="7"/>
      <c r="AW17" s="6"/>
      <c r="AX17" s="6"/>
      <c r="AY17" s="7"/>
      <c r="AZ17" s="86"/>
      <c r="BA17" s="16"/>
      <c r="BB17" s="105">
        <f t="shared" si="9"/>
        <v>8516.799999999997</v>
      </c>
      <c r="BC17" s="66"/>
      <c r="BD17" s="16"/>
      <c r="BE17" s="7">
        <f t="shared" si="10"/>
        <v>-1979.999999999999</v>
      </c>
      <c r="BF17" s="66"/>
      <c r="BG17" s="16"/>
      <c r="BH17" s="7">
        <f t="shared" si="11"/>
        <v>9212</v>
      </c>
      <c r="BI17" s="99"/>
      <c r="BJ17" s="16"/>
      <c r="BK17" s="6">
        <f t="shared" si="12"/>
        <v>11545</v>
      </c>
      <c r="BL17" s="66"/>
      <c r="BM17" s="16"/>
      <c r="BN17" s="7">
        <f t="shared" si="13"/>
        <v>-422.59999999999945</v>
      </c>
      <c r="BO17" s="99"/>
      <c r="BP17" s="16"/>
      <c r="BQ17" s="93">
        <f t="shared" si="14"/>
        <v>6543</v>
      </c>
      <c r="BR17" s="99"/>
      <c r="BS17" s="16"/>
      <c r="BT17" s="93"/>
    </row>
    <row r="18" spans="1:72" ht="12.75">
      <c r="A18" s="126" t="s">
        <v>53</v>
      </c>
      <c r="B18" s="127"/>
      <c r="C18" s="84">
        <f>SUM(E18,T10,Z11,AC7)</f>
        <v>1593.6</v>
      </c>
      <c r="D18" s="41">
        <v>132</v>
      </c>
      <c r="E18" s="16">
        <v>467.2</v>
      </c>
      <c r="F18" s="6">
        <f t="shared" si="0"/>
        <v>7992.3</v>
      </c>
      <c r="G18" s="12">
        <v>147</v>
      </c>
      <c r="H18" s="16">
        <v>2336</v>
      </c>
      <c r="I18" s="7">
        <f t="shared" si="1"/>
        <v>4501</v>
      </c>
      <c r="J18" s="12">
        <v>147</v>
      </c>
      <c r="K18" s="16">
        <v>3961.6</v>
      </c>
      <c r="L18" s="7">
        <f t="shared" si="2"/>
        <v>4904.4</v>
      </c>
      <c r="M18" s="12"/>
      <c r="N18" s="42"/>
      <c r="O18" s="7">
        <f t="shared" si="3"/>
        <v>5880.799999999999</v>
      </c>
      <c r="P18" s="97">
        <v>147</v>
      </c>
      <c r="Q18" s="42">
        <v>3328</v>
      </c>
      <c r="R18" s="7">
        <f t="shared" si="4"/>
        <v>2808.3999999999996</v>
      </c>
      <c r="S18" s="97">
        <v>147</v>
      </c>
      <c r="T18" s="6">
        <v>3328</v>
      </c>
      <c r="U18" s="43">
        <f t="shared" si="5"/>
        <v>9202.8</v>
      </c>
      <c r="V18" s="5"/>
      <c r="W18" s="6"/>
      <c r="X18" s="7">
        <f t="shared" si="6"/>
        <v>5454</v>
      </c>
      <c r="Y18" s="86">
        <v>147</v>
      </c>
      <c r="Z18" s="16">
        <v>3875.2</v>
      </c>
      <c r="AA18" s="52">
        <f t="shared" si="7"/>
        <v>-4913</v>
      </c>
      <c r="AB18" s="97"/>
      <c r="AC18" s="6"/>
      <c r="AD18" s="7">
        <f t="shared" si="8"/>
        <v>25124.1</v>
      </c>
      <c r="AE18" s="97"/>
      <c r="AF18" s="6"/>
      <c r="AG18" s="7"/>
      <c r="AH18" s="12"/>
      <c r="AI18" s="6"/>
      <c r="AJ18" s="7"/>
      <c r="AK18" s="8"/>
      <c r="AL18" s="6"/>
      <c r="AM18" s="93"/>
      <c r="AN18" s="97"/>
      <c r="AO18" s="6"/>
      <c r="AP18" s="7"/>
      <c r="AQ18" s="8"/>
      <c r="AR18" s="6"/>
      <c r="AS18" s="6"/>
      <c r="AT18" s="8"/>
      <c r="AU18" s="6"/>
      <c r="AV18" s="7"/>
      <c r="AW18" s="6"/>
      <c r="AX18" s="6"/>
      <c r="AY18" s="7"/>
      <c r="AZ18" s="86"/>
      <c r="BA18" s="16"/>
      <c r="BB18" s="105">
        <f t="shared" si="9"/>
        <v>8516.799999999997</v>
      </c>
      <c r="BC18" s="66"/>
      <c r="BD18" s="16"/>
      <c r="BE18" s="7">
        <f t="shared" si="10"/>
        <v>-1979.999999999999</v>
      </c>
      <c r="BF18" s="66"/>
      <c r="BG18" s="16"/>
      <c r="BH18" s="7">
        <f t="shared" si="11"/>
        <v>9212</v>
      </c>
      <c r="BI18" s="99"/>
      <c r="BJ18" s="16"/>
      <c r="BK18" s="6">
        <f t="shared" si="12"/>
        <v>11545</v>
      </c>
      <c r="BL18" s="66"/>
      <c r="BM18" s="16"/>
      <c r="BN18" s="7">
        <f t="shared" si="13"/>
        <v>-422.59999999999945</v>
      </c>
      <c r="BO18" s="99"/>
      <c r="BP18" s="16"/>
      <c r="BQ18" s="93">
        <f t="shared" si="14"/>
        <v>6543</v>
      </c>
      <c r="BR18" s="99"/>
      <c r="BS18" s="16"/>
      <c r="BT18" s="93"/>
    </row>
    <row r="19" spans="1:72" ht="12.75">
      <c r="A19" s="132">
        <v>210</v>
      </c>
      <c r="B19" s="127"/>
      <c r="C19" s="84" t="s">
        <v>55</v>
      </c>
      <c r="D19" s="41">
        <v>219</v>
      </c>
      <c r="E19" s="16">
        <v>464</v>
      </c>
      <c r="F19" s="6">
        <f t="shared" si="0"/>
        <v>7528.3</v>
      </c>
      <c r="G19" s="171">
        <v>166</v>
      </c>
      <c r="H19" s="34">
        <v>480</v>
      </c>
      <c r="I19" s="7">
        <f t="shared" si="1"/>
        <v>4021</v>
      </c>
      <c r="J19" s="172">
        <v>155</v>
      </c>
      <c r="K19" s="34">
        <v>5344</v>
      </c>
      <c r="L19" s="7">
        <f t="shared" si="2"/>
        <v>-439.60000000000036</v>
      </c>
      <c r="M19" s="12"/>
      <c r="N19" s="42"/>
      <c r="O19" s="7">
        <f t="shared" si="3"/>
        <v>5880.799999999999</v>
      </c>
      <c r="P19" s="172">
        <v>166</v>
      </c>
      <c r="Q19" s="173">
        <v>336</v>
      </c>
      <c r="R19" s="7">
        <f t="shared" si="4"/>
        <v>2472.3999999999996</v>
      </c>
      <c r="S19" s="172">
        <v>166</v>
      </c>
      <c r="T19" s="34">
        <v>486.4</v>
      </c>
      <c r="U19" s="43">
        <f t="shared" si="5"/>
        <v>8716.4</v>
      </c>
      <c r="V19" s="5"/>
      <c r="W19" s="6"/>
      <c r="X19" s="7">
        <f t="shared" si="6"/>
        <v>5454</v>
      </c>
      <c r="Y19" s="172">
        <v>166</v>
      </c>
      <c r="Z19" s="34">
        <v>128</v>
      </c>
      <c r="AA19" s="52">
        <f t="shared" si="7"/>
        <v>-5041</v>
      </c>
      <c r="AB19" s="6"/>
      <c r="AC19" s="6"/>
      <c r="AD19" s="7">
        <f t="shared" si="8"/>
        <v>25124.1</v>
      </c>
      <c r="AE19" s="97"/>
      <c r="AF19" s="6"/>
      <c r="AG19" s="7"/>
      <c r="AH19" s="12"/>
      <c r="AI19" s="6"/>
      <c r="AJ19" s="7"/>
      <c r="AK19" s="8"/>
      <c r="AL19" s="6"/>
      <c r="AM19" s="93"/>
      <c r="AN19" s="97"/>
      <c r="AO19" s="6"/>
      <c r="AP19" s="7"/>
      <c r="AQ19" s="8"/>
      <c r="AR19" s="6"/>
      <c r="AS19" s="6"/>
      <c r="AT19" s="8"/>
      <c r="AU19" s="6"/>
      <c r="AV19" s="7"/>
      <c r="AW19" s="6"/>
      <c r="AX19" s="6"/>
      <c r="AY19" s="7"/>
      <c r="AZ19" s="86"/>
      <c r="BA19" s="16"/>
      <c r="BB19" s="105">
        <f t="shared" si="9"/>
        <v>8516.799999999997</v>
      </c>
      <c r="BC19" s="66"/>
      <c r="BD19" s="16"/>
      <c r="BE19" s="7">
        <f t="shared" si="10"/>
        <v>-1979.999999999999</v>
      </c>
      <c r="BF19" s="66"/>
      <c r="BG19" s="16"/>
      <c r="BH19" s="7">
        <f t="shared" si="11"/>
        <v>9212</v>
      </c>
      <c r="BI19" s="99"/>
      <c r="BJ19" s="16"/>
      <c r="BK19" s="6">
        <f t="shared" si="12"/>
        <v>11545</v>
      </c>
      <c r="BL19" s="66"/>
      <c r="BM19" s="16"/>
      <c r="BN19" s="7">
        <f t="shared" si="13"/>
        <v>-422.59999999999945</v>
      </c>
      <c r="BO19" s="99"/>
      <c r="BP19" s="16"/>
      <c r="BQ19" s="93">
        <f t="shared" si="14"/>
        <v>6543</v>
      </c>
      <c r="BR19" s="99"/>
      <c r="BS19" s="16"/>
      <c r="BT19" s="93"/>
    </row>
    <row r="20" spans="1:72" ht="12.75">
      <c r="A20" s="128" t="s">
        <v>54</v>
      </c>
      <c r="B20" s="129" t="s">
        <v>45</v>
      </c>
      <c r="C20" s="84">
        <f>SUM(E22,H18,K18,N15,Q18,U18,Z18,AL5)</f>
        <v>30842.399999999998</v>
      </c>
      <c r="D20" s="41">
        <v>133</v>
      </c>
      <c r="E20" s="16">
        <v>1200</v>
      </c>
      <c r="F20" s="6">
        <f t="shared" si="0"/>
        <v>6328.3</v>
      </c>
      <c r="G20" s="171">
        <v>155</v>
      </c>
      <c r="H20" s="34">
        <v>3206.4</v>
      </c>
      <c r="I20" s="7">
        <f t="shared" si="1"/>
        <v>814.5999999999999</v>
      </c>
      <c r="J20" s="172">
        <v>222</v>
      </c>
      <c r="K20" s="34">
        <v>656</v>
      </c>
      <c r="L20" s="7">
        <f t="shared" si="2"/>
        <v>-1095.6000000000004</v>
      </c>
      <c r="M20" s="12"/>
      <c r="N20" s="42"/>
      <c r="O20" s="7">
        <f t="shared" si="3"/>
        <v>5880.799999999999</v>
      </c>
      <c r="P20" s="172">
        <v>155</v>
      </c>
      <c r="Q20" s="173">
        <v>2112</v>
      </c>
      <c r="R20" s="7">
        <f t="shared" si="4"/>
        <v>360.39999999999964</v>
      </c>
      <c r="S20" s="172">
        <v>222</v>
      </c>
      <c r="T20" s="34">
        <v>1708.8</v>
      </c>
      <c r="U20" s="43">
        <f t="shared" si="5"/>
        <v>7007.599999999999</v>
      </c>
      <c r="V20" s="5"/>
      <c r="W20" s="6"/>
      <c r="X20" s="7">
        <f t="shared" si="6"/>
        <v>5454</v>
      </c>
      <c r="Y20" s="172">
        <v>126</v>
      </c>
      <c r="Z20" s="34">
        <v>432</v>
      </c>
      <c r="AA20" s="52">
        <f t="shared" si="7"/>
        <v>-5473</v>
      </c>
      <c r="AB20" s="6"/>
      <c r="AC20" s="6"/>
      <c r="AD20" s="7">
        <f t="shared" si="8"/>
        <v>25124.1</v>
      </c>
      <c r="AE20" s="97"/>
      <c r="AF20" s="6"/>
      <c r="AG20" s="7"/>
      <c r="AH20" s="12"/>
      <c r="AI20" s="6"/>
      <c r="AJ20" s="7"/>
      <c r="AK20" s="8"/>
      <c r="AL20" s="6"/>
      <c r="AM20" s="93"/>
      <c r="AN20" s="97"/>
      <c r="AO20" s="6"/>
      <c r="AP20" s="7"/>
      <c r="AQ20" s="8"/>
      <c r="AR20" s="6"/>
      <c r="AS20" s="6"/>
      <c r="AT20" s="8"/>
      <c r="AU20" s="6"/>
      <c r="AV20" s="7"/>
      <c r="AW20" s="6"/>
      <c r="AX20" s="6"/>
      <c r="AY20" s="7"/>
      <c r="AZ20" s="86"/>
      <c r="BA20" s="16"/>
      <c r="BB20" s="105">
        <f t="shared" si="9"/>
        <v>8516.799999999997</v>
      </c>
      <c r="BC20" s="66"/>
      <c r="BD20" s="16"/>
      <c r="BE20" s="7">
        <f t="shared" si="10"/>
        <v>-1979.999999999999</v>
      </c>
      <c r="BF20" s="66"/>
      <c r="BG20" s="16"/>
      <c r="BH20" s="7">
        <f t="shared" si="11"/>
        <v>9212</v>
      </c>
      <c r="BI20" s="99"/>
      <c r="BJ20" s="16"/>
      <c r="BK20" s="6">
        <f t="shared" si="12"/>
        <v>11545</v>
      </c>
      <c r="BL20" s="66"/>
      <c r="BM20" s="16"/>
      <c r="BN20" s="7">
        <f t="shared" si="13"/>
        <v>-422.59999999999945</v>
      </c>
      <c r="BO20" s="99"/>
      <c r="BP20" s="16"/>
      <c r="BQ20" s="93">
        <f t="shared" si="14"/>
        <v>6543</v>
      </c>
      <c r="BR20" s="99"/>
      <c r="BS20" s="16"/>
      <c r="BT20" s="93"/>
    </row>
    <row r="21" spans="1:72" ht="12.75">
      <c r="A21" s="126">
        <v>14</v>
      </c>
      <c r="B21" s="126" t="s">
        <v>46</v>
      </c>
      <c r="C21" s="84">
        <f>SUM(E15,H12,K12,T7)</f>
        <v>2220</v>
      </c>
      <c r="D21" s="41">
        <v>123</v>
      </c>
      <c r="E21" s="16">
        <v>2381</v>
      </c>
      <c r="F21" s="6">
        <f t="shared" si="0"/>
        <v>3947.3</v>
      </c>
      <c r="G21" s="171">
        <v>222</v>
      </c>
      <c r="H21" s="34">
        <v>489.6</v>
      </c>
      <c r="I21" s="7">
        <f t="shared" si="1"/>
        <v>324.9999999999999</v>
      </c>
      <c r="J21" s="41">
        <v>137</v>
      </c>
      <c r="K21" s="16">
        <v>800</v>
      </c>
      <c r="L21" s="7">
        <f t="shared" si="2"/>
        <v>-1895.6000000000004</v>
      </c>
      <c r="M21" s="12"/>
      <c r="N21" s="43"/>
      <c r="O21" s="7">
        <f t="shared" si="3"/>
        <v>5880.799999999999</v>
      </c>
      <c r="P21" s="172">
        <v>222</v>
      </c>
      <c r="Q21" s="173">
        <v>633.6</v>
      </c>
      <c r="R21" s="7">
        <f t="shared" si="4"/>
        <v>-273.2000000000004</v>
      </c>
      <c r="S21" s="172">
        <v>126</v>
      </c>
      <c r="T21" s="34">
        <v>1280</v>
      </c>
      <c r="U21" s="43">
        <f t="shared" si="5"/>
        <v>5727.599999999999</v>
      </c>
      <c r="V21" s="5"/>
      <c r="W21" s="6"/>
      <c r="X21" s="7">
        <f t="shared" si="6"/>
        <v>5454</v>
      </c>
      <c r="Y21" s="86">
        <v>137</v>
      </c>
      <c r="Z21" s="16">
        <v>928</v>
      </c>
      <c r="AA21" s="52">
        <f t="shared" si="7"/>
        <v>-6401</v>
      </c>
      <c r="AB21" s="6"/>
      <c r="AC21" s="6"/>
      <c r="AD21" s="7">
        <f t="shared" si="8"/>
        <v>25124.1</v>
      </c>
      <c r="AE21" s="97"/>
      <c r="AF21" s="6"/>
      <c r="AG21" s="7"/>
      <c r="AH21" s="8"/>
      <c r="AI21" s="6"/>
      <c r="AJ21" s="7"/>
      <c r="AK21" s="8"/>
      <c r="AL21" s="6"/>
      <c r="AM21" s="93"/>
      <c r="AN21" s="97"/>
      <c r="AO21" s="6"/>
      <c r="AP21" s="7"/>
      <c r="AQ21" s="8"/>
      <c r="AR21" s="6"/>
      <c r="AS21" s="6"/>
      <c r="AT21" s="8"/>
      <c r="AU21" s="6"/>
      <c r="AV21" s="7"/>
      <c r="AW21" s="6"/>
      <c r="AX21" s="6"/>
      <c r="AY21" s="7"/>
      <c r="AZ21" s="86"/>
      <c r="BA21" s="16"/>
      <c r="BB21" s="105">
        <f t="shared" si="9"/>
        <v>8516.799999999997</v>
      </c>
      <c r="BC21" s="66"/>
      <c r="BD21" s="16"/>
      <c r="BE21" s="7">
        <f t="shared" si="10"/>
        <v>-1979.999999999999</v>
      </c>
      <c r="BF21" s="66"/>
      <c r="BG21" s="16"/>
      <c r="BH21" s="7">
        <f t="shared" si="11"/>
        <v>9212</v>
      </c>
      <c r="BI21" s="99"/>
      <c r="BJ21" s="16"/>
      <c r="BK21" s="6">
        <f t="shared" si="12"/>
        <v>11545</v>
      </c>
      <c r="BL21" s="66"/>
      <c r="BM21" s="16"/>
      <c r="BN21" s="7">
        <f t="shared" si="13"/>
        <v>-422.59999999999945</v>
      </c>
      <c r="BO21" s="99"/>
      <c r="BP21" s="16"/>
      <c r="BQ21" s="93">
        <f t="shared" si="14"/>
        <v>6543</v>
      </c>
      <c r="BR21" s="99"/>
      <c r="BS21" s="16"/>
      <c r="BT21" s="93"/>
    </row>
    <row r="22" spans="1:72" ht="12.75">
      <c r="A22" s="139">
        <v>137</v>
      </c>
      <c r="B22" s="127" t="s">
        <v>47</v>
      </c>
      <c r="C22" s="84">
        <f>SUM(E27,G23,J21,Q23,T22,Z21)</f>
        <v>3154</v>
      </c>
      <c r="D22" s="41">
        <v>147</v>
      </c>
      <c r="E22" s="16">
        <v>4126.8</v>
      </c>
      <c r="F22" s="6">
        <f t="shared" si="0"/>
        <v>-179.5</v>
      </c>
      <c r="G22" s="171">
        <v>126</v>
      </c>
      <c r="H22" s="34">
        <v>1408</v>
      </c>
      <c r="I22" s="7">
        <f t="shared" si="1"/>
        <v>-1083</v>
      </c>
      <c r="J22" s="12"/>
      <c r="K22" s="16"/>
      <c r="L22" s="7">
        <f t="shared" si="2"/>
        <v>-1895.6000000000004</v>
      </c>
      <c r="M22" s="12"/>
      <c r="N22" s="6"/>
      <c r="O22" s="7">
        <f t="shared" si="3"/>
        <v>5880.799999999999</v>
      </c>
      <c r="P22" s="172">
        <v>126</v>
      </c>
      <c r="Q22" s="173">
        <v>1344</v>
      </c>
      <c r="R22" s="7">
        <f t="shared" si="4"/>
        <v>-1617.2000000000003</v>
      </c>
      <c r="S22" s="97">
        <v>137</v>
      </c>
      <c r="T22" s="6">
        <v>800</v>
      </c>
      <c r="U22" s="43">
        <f t="shared" si="5"/>
        <v>4927.599999999999</v>
      </c>
      <c r="V22" s="5"/>
      <c r="W22" s="6"/>
      <c r="X22" s="7">
        <f t="shared" si="6"/>
        <v>5454</v>
      </c>
      <c r="Y22" s="86"/>
      <c r="Z22" s="16"/>
      <c r="AA22" s="52">
        <f t="shared" si="7"/>
        <v>-6401</v>
      </c>
      <c r="AB22" s="6"/>
      <c r="AC22" s="6"/>
      <c r="AD22" s="7">
        <f t="shared" si="8"/>
        <v>25124.1</v>
      </c>
      <c r="AE22" s="97"/>
      <c r="AF22" s="6"/>
      <c r="AG22" s="7"/>
      <c r="AH22" s="8"/>
      <c r="AI22" s="6"/>
      <c r="AJ22" s="7"/>
      <c r="AK22" s="8"/>
      <c r="AL22" s="6"/>
      <c r="AM22" s="93"/>
      <c r="AN22" s="97"/>
      <c r="AO22" s="6"/>
      <c r="AP22" s="7"/>
      <c r="AQ22" s="8"/>
      <c r="AR22" s="6"/>
      <c r="AS22" s="6"/>
      <c r="AT22" s="8"/>
      <c r="AU22" s="6"/>
      <c r="AV22" s="7"/>
      <c r="AW22" s="6"/>
      <c r="AX22" s="6"/>
      <c r="AY22" s="7"/>
      <c r="AZ22" s="86"/>
      <c r="BA22" s="16"/>
      <c r="BB22" s="105">
        <f t="shared" si="9"/>
        <v>8516.799999999997</v>
      </c>
      <c r="BC22" s="66"/>
      <c r="BD22" s="16"/>
      <c r="BE22" s="7">
        <f t="shared" si="10"/>
        <v>-1979.999999999999</v>
      </c>
      <c r="BF22" s="66"/>
      <c r="BG22" s="16"/>
      <c r="BH22" s="7">
        <f t="shared" si="11"/>
        <v>9212</v>
      </c>
      <c r="BI22" s="99"/>
      <c r="BJ22" s="16"/>
      <c r="BK22" s="6">
        <f t="shared" si="12"/>
        <v>11545</v>
      </c>
      <c r="BL22" s="66"/>
      <c r="BM22" s="16"/>
      <c r="BN22" s="7">
        <f t="shared" si="13"/>
        <v>-422.59999999999945</v>
      </c>
      <c r="BO22" s="99"/>
      <c r="BP22" s="16"/>
      <c r="BQ22" s="93">
        <f t="shared" si="14"/>
        <v>6543</v>
      </c>
      <c r="BR22" s="99"/>
      <c r="BS22" s="16"/>
      <c r="BT22" s="93"/>
    </row>
    <row r="23" spans="1:72" ht="12.75">
      <c r="A23" s="126">
        <v>133</v>
      </c>
      <c r="B23" s="127" t="s">
        <v>48</v>
      </c>
      <c r="C23" s="84">
        <f>SUM(E20,H16,N13,Q16,T16,W13,Z16)</f>
        <v>7968</v>
      </c>
      <c r="D23" s="171">
        <v>166</v>
      </c>
      <c r="E23" s="34">
        <v>368</v>
      </c>
      <c r="F23" s="6">
        <f t="shared" si="0"/>
        <v>-547.5</v>
      </c>
      <c r="G23" s="12">
        <v>137</v>
      </c>
      <c r="H23" s="16">
        <v>336</v>
      </c>
      <c r="I23" s="7">
        <f t="shared" si="1"/>
        <v>-1419</v>
      </c>
      <c r="J23" s="12"/>
      <c r="K23" s="16"/>
      <c r="L23" s="7">
        <f t="shared" si="2"/>
        <v>-1895.6000000000004</v>
      </c>
      <c r="M23" s="12"/>
      <c r="N23" s="6"/>
      <c r="O23" s="7">
        <f t="shared" si="3"/>
        <v>5880.799999999999</v>
      </c>
      <c r="P23" s="97">
        <v>137</v>
      </c>
      <c r="Q23" s="6">
        <v>448</v>
      </c>
      <c r="R23" s="7">
        <f t="shared" si="4"/>
        <v>-2065.2000000000003</v>
      </c>
      <c r="S23" s="97"/>
      <c r="T23" s="6"/>
      <c r="U23" s="43">
        <f t="shared" si="5"/>
        <v>4927.599999999999</v>
      </c>
      <c r="V23" s="5"/>
      <c r="W23" s="6"/>
      <c r="X23" s="7">
        <f t="shared" si="6"/>
        <v>5454</v>
      </c>
      <c r="Y23" s="86"/>
      <c r="Z23" s="16"/>
      <c r="AA23" s="52">
        <f t="shared" si="7"/>
        <v>-6401</v>
      </c>
      <c r="AB23" s="6"/>
      <c r="AC23" s="6"/>
      <c r="AD23" s="7">
        <f t="shared" si="8"/>
        <v>25124.1</v>
      </c>
      <c r="AE23" s="97"/>
      <c r="AF23" s="6"/>
      <c r="AG23" s="7"/>
      <c r="AH23" s="8"/>
      <c r="AI23" s="6"/>
      <c r="AJ23" s="7"/>
      <c r="AK23" s="8"/>
      <c r="AL23" s="6"/>
      <c r="AM23" s="93"/>
      <c r="AN23" s="97"/>
      <c r="AO23" s="6"/>
      <c r="AP23" s="7"/>
      <c r="AQ23" s="8"/>
      <c r="AR23" s="6"/>
      <c r="AS23" s="6"/>
      <c r="AT23" s="8"/>
      <c r="AU23" s="6"/>
      <c r="AV23" s="7"/>
      <c r="AW23" s="6"/>
      <c r="AX23" s="6"/>
      <c r="AY23" s="7"/>
      <c r="AZ23" s="86"/>
      <c r="BA23" s="16"/>
      <c r="BB23" s="105">
        <f t="shared" si="9"/>
        <v>8516.799999999997</v>
      </c>
      <c r="BC23" s="66"/>
      <c r="BD23" s="61"/>
      <c r="BE23" s="7">
        <f t="shared" si="10"/>
        <v>-1979.999999999999</v>
      </c>
      <c r="BF23" s="66"/>
      <c r="BG23" s="61"/>
      <c r="BH23" s="7">
        <f t="shared" si="11"/>
        <v>9212</v>
      </c>
      <c r="BI23" s="99"/>
      <c r="BJ23" s="61"/>
      <c r="BK23" s="6">
        <f t="shared" si="12"/>
        <v>11545</v>
      </c>
      <c r="BL23" s="66"/>
      <c r="BM23" s="61"/>
      <c r="BN23" s="7">
        <f t="shared" si="13"/>
        <v>-422.59999999999945</v>
      </c>
      <c r="BO23" s="99"/>
      <c r="BP23" s="61"/>
      <c r="BQ23" s="93">
        <f t="shared" si="14"/>
        <v>6543</v>
      </c>
      <c r="BR23" s="99"/>
      <c r="BS23" s="61"/>
      <c r="BT23" s="93"/>
    </row>
    <row r="24" spans="1:72" ht="12.75">
      <c r="A24" s="126">
        <v>219</v>
      </c>
      <c r="B24" s="127"/>
      <c r="C24" s="84">
        <f>SUM(E19,H15,K16,N12,Q15,T12,W10)</f>
        <v>3151.2</v>
      </c>
      <c r="D24" s="171">
        <v>155</v>
      </c>
      <c r="E24" s="34">
        <v>6652</v>
      </c>
      <c r="F24" s="6">
        <f t="shared" si="0"/>
        <v>-7199.5</v>
      </c>
      <c r="G24" s="12"/>
      <c r="H24" s="6"/>
      <c r="I24" s="7">
        <f t="shared" si="1"/>
        <v>-1419</v>
      </c>
      <c r="J24" s="12"/>
      <c r="K24" s="16"/>
      <c r="L24" s="7">
        <f t="shared" si="2"/>
        <v>-1895.6000000000004</v>
      </c>
      <c r="M24" s="12"/>
      <c r="N24" s="6"/>
      <c r="O24" s="7">
        <f t="shared" si="3"/>
        <v>5880.799999999999</v>
      </c>
      <c r="P24" s="97"/>
      <c r="Q24" s="6"/>
      <c r="R24" s="7">
        <f t="shared" si="4"/>
        <v>-2065.2000000000003</v>
      </c>
      <c r="S24" s="97"/>
      <c r="T24" s="6"/>
      <c r="U24" s="43">
        <f t="shared" si="5"/>
        <v>4927.599999999999</v>
      </c>
      <c r="V24" s="5"/>
      <c r="W24" s="6"/>
      <c r="X24" s="7">
        <f t="shared" si="6"/>
        <v>5454</v>
      </c>
      <c r="Y24" s="86"/>
      <c r="Z24" s="16"/>
      <c r="AA24" s="52">
        <f t="shared" si="7"/>
        <v>-6401</v>
      </c>
      <c r="AB24" s="6"/>
      <c r="AC24" s="6"/>
      <c r="AD24" s="7">
        <f t="shared" si="8"/>
        <v>25124.1</v>
      </c>
      <c r="AE24" s="97"/>
      <c r="AF24" s="6"/>
      <c r="AG24" s="7"/>
      <c r="AH24" s="8"/>
      <c r="AI24" s="6"/>
      <c r="AJ24" s="7"/>
      <c r="AK24" s="8"/>
      <c r="AL24" s="6"/>
      <c r="AM24" s="93"/>
      <c r="AN24" s="6"/>
      <c r="AO24" s="6"/>
      <c r="AP24" s="7"/>
      <c r="AQ24" s="8"/>
      <c r="AR24" s="6"/>
      <c r="AS24" s="6"/>
      <c r="AT24" s="8"/>
      <c r="AU24" s="6"/>
      <c r="AV24" s="7"/>
      <c r="AW24" s="6"/>
      <c r="AX24" s="6"/>
      <c r="AY24" s="7"/>
      <c r="AZ24" s="86"/>
      <c r="BA24" s="16"/>
      <c r="BB24" s="105">
        <f t="shared" si="9"/>
        <v>8516.799999999997</v>
      </c>
      <c r="BC24" s="66"/>
      <c r="BD24" s="61"/>
      <c r="BE24" s="7">
        <f t="shared" si="10"/>
        <v>-1979.999999999999</v>
      </c>
      <c r="BF24" s="66"/>
      <c r="BG24" s="61"/>
      <c r="BH24" s="7">
        <f t="shared" si="11"/>
        <v>9212</v>
      </c>
      <c r="BI24" s="99"/>
      <c r="BJ24" s="61"/>
      <c r="BK24" s="6">
        <f t="shared" si="12"/>
        <v>11545</v>
      </c>
      <c r="BL24" s="66"/>
      <c r="BM24" s="61"/>
      <c r="BN24" s="7">
        <f t="shared" si="13"/>
        <v>-422.59999999999945</v>
      </c>
      <c r="BO24" s="99"/>
      <c r="BP24" s="61"/>
      <c r="BQ24" s="93">
        <f t="shared" si="14"/>
        <v>6543</v>
      </c>
      <c r="BR24" s="99"/>
      <c r="BS24" s="61"/>
      <c r="BT24" s="93"/>
    </row>
    <row r="25" spans="1:72" ht="12.75">
      <c r="A25" s="132">
        <v>174</v>
      </c>
      <c r="B25" s="127"/>
      <c r="C25" s="84" t="s">
        <v>55</v>
      </c>
      <c r="D25" s="171">
        <v>222</v>
      </c>
      <c r="E25" s="34">
        <v>451.2</v>
      </c>
      <c r="F25" s="6">
        <f t="shared" si="0"/>
        <v>-7650.7</v>
      </c>
      <c r="G25" s="12"/>
      <c r="H25" s="6"/>
      <c r="I25" s="7">
        <f t="shared" si="1"/>
        <v>-1419</v>
      </c>
      <c r="J25" s="12"/>
      <c r="K25" s="16"/>
      <c r="L25" s="7">
        <f t="shared" si="2"/>
        <v>-1895.6000000000004</v>
      </c>
      <c r="M25" s="12"/>
      <c r="N25" s="6"/>
      <c r="O25" s="7">
        <f t="shared" si="3"/>
        <v>5880.799999999999</v>
      </c>
      <c r="P25" s="97"/>
      <c r="Q25" s="6"/>
      <c r="R25" s="7">
        <f t="shared" si="4"/>
        <v>-2065.2000000000003</v>
      </c>
      <c r="S25" s="97"/>
      <c r="T25" s="6"/>
      <c r="U25" s="43">
        <f t="shared" si="5"/>
        <v>4927.599999999999</v>
      </c>
      <c r="V25" s="5"/>
      <c r="W25" s="6"/>
      <c r="X25" s="7">
        <f t="shared" si="6"/>
        <v>5454</v>
      </c>
      <c r="Y25" s="16"/>
      <c r="Z25" s="16"/>
      <c r="AA25" s="52">
        <f t="shared" si="7"/>
        <v>-6401</v>
      </c>
      <c r="AB25" s="6"/>
      <c r="AC25" s="6"/>
      <c r="AD25" s="7">
        <f t="shared" si="8"/>
        <v>25124.1</v>
      </c>
      <c r="AE25" s="6"/>
      <c r="AF25" s="6"/>
      <c r="AG25" s="7"/>
      <c r="AH25" s="8"/>
      <c r="AI25" s="6"/>
      <c r="AJ25" s="7"/>
      <c r="AK25" s="8"/>
      <c r="AL25" s="6"/>
      <c r="AM25" s="93"/>
      <c r="AN25" s="6"/>
      <c r="AO25" s="6"/>
      <c r="AP25" s="7"/>
      <c r="AQ25" s="8"/>
      <c r="AR25" s="6"/>
      <c r="AS25" s="6"/>
      <c r="AT25" s="8"/>
      <c r="AU25" s="6"/>
      <c r="AV25" s="7"/>
      <c r="AW25" s="6"/>
      <c r="AX25" s="6"/>
      <c r="AY25" s="7"/>
      <c r="AZ25" s="86"/>
      <c r="BA25" s="16"/>
      <c r="BB25" s="105">
        <f t="shared" si="9"/>
        <v>8516.799999999997</v>
      </c>
      <c r="BC25" s="66"/>
      <c r="BD25" s="61"/>
      <c r="BE25" s="7">
        <f t="shared" si="10"/>
        <v>-1979.999999999999</v>
      </c>
      <c r="BF25" s="66"/>
      <c r="BG25" s="61"/>
      <c r="BH25" s="7">
        <f t="shared" si="11"/>
        <v>9212</v>
      </c>
      <c r="BI25" s="99"/>
      <c r="BJ25" s="61"/>
      <c r="BK25" s="6">
        <f t="shared" si="12"/>
        <v>11545</v>
      </c>
      <c r="BL25" s="66"/>
      <c r="BM25" s="61"/>
      <c r="BN25" s="7">
        <f t="shared" si="13"/>
        <v>-422.59999999999945</v>
      </c>
      <c r="BO25" s="99"/>
      <c r="BP25" s="61"/>
      <c r="BQ25" s="93">
        <f t="shared" si="14"/>
        <v>6543</v>
      </c>
      <c r="BR25" s="99"/>
      <c r="BS25" s="61"/>
      <c r="BT25" s="93"/>
    </row>
    <row r="26" spans="1:72" ht="12.75">
      <c r="A26" s="127">
        <v>222</v>
      </c>
      <c r="B26" s="127"/>
      <c r="C26" s="84">
        <f>SUM(E25,H21,K20,Q21,T20,W16,AC9)</f>
        <v>5443.2</v>
      </c>
      <c r="D26" s="171">
        <v>126</v>
      </c>
      <c r="E26" s="34">
        <v>2700</v>
      </c>
      <c r="F26" s="6">
        <f t="shared" si="0"/>
        <v>-10350.7</v>
      </c>
      <c r="G26" s="12"/>
      <c r="H26" s="6"/>
      <c r="I26" s="7">
        <f t="shared" si="1"/>
        <v>-1419</v>
      </c>
      <c r="J26" s="12"/>
      <c r="K26" s="16"/>
      <c r="L26" s="7">
        <f t="shared" si="2"/>
        <v>-1895.6000000000004</v>
      </c>
      <c r="M26" s="12"/>
      <c r="N26" s="6"/>
      <c r="O26" s="7">
        <f t="shared" si="3"/>
        <v>5880.799999999999</v>
      </c>
      <c r="P26" s="97"/>
      <c r="Q26" s="6"/>
      <c r="R26" s="7">
        <f t="shared" si="4"/>
        <v>-2065.2000000000003</v>
      </c>
      <c r="S26" s="97"/>
      <c r="T26" s="6"/>
      <c r="U26" s="43">
        <f t="shared" si="5"/>
        <v>4927.599999999999</v>
      </c>
      <c r="V26" s="5"/>
      <c r="W26" s="6"/>
      <c r="X26" s="7">
        <f t="shared" si="6"/>
        <v>5454</v>
      </c>
      <c r="Y26" s="16"/>
      <c r="Z26" s="16"/>
      <c r="AA26" s="52">
        <f t="shared" si="7"/>
        <v>-6401</v>
      </c>
      <c r="AB26" s="6"/>
      <c r="AC26" s="6"/>
      <c r="AD26" s="7">
        <f t="shared" si="8"/>
        <v>25124.1</v>
      </c>
      <c r="AE26" s="6"/>
      <c r="AF26" s="6"/>
      <c r="AG26" s="7"/>
      <c r="AH26" s="8"/>
      <c r="AI26" s="6"/>
      <c r="AJ26" s="7"/>
      <c r="AK26" s="8"/>
      <c r="AL26" s="6"/>
      <c r="AM26" s="93"/>
      <c r="AN26" s="6"/>
      <c r="AO26" s="6"/>
      <c r="AP26" s="7"/>
      <c r="AQ26" s="8"/>
      <c r="AR26" s="6"/>
      <c r="AS26" s="6"/>
      <c r="AT26" s="8"/>
      <c r="AU26" s="6"/>
      <c r="AV26" s="7"/>
      <c r="AW26" s="6"/>
      <c r="AX26" s="6"/>
      <c r="AY26" s="7"/>
      <c r="AZ26" s="86"/>
      <c r="BA26" s="16"/>
      <c r="BB26" s="105">
        <f t="shared" si="9"/>
        <v>8516.799999999997</v>
      </c>
      <c r="BC26" s="66"/>
      <c r="BD26" s="61"/>
      <c r="BE26" s="7">
        <f t="shared" si="10"/>
        <v>-1979.999999999999</v>
      </c>
      <c r="BF26" s="66"/>
      <c r="BG26" s="61"/>
      <c r="BH26" s="7">
        <f t="shared" si="11"/>
        <v>9212</v>
      </c>
      <c r="BI26" s="99"/>
      <c r="BJ26" s="61"/>
      <c r="BK26" s="6">
        <f t="shared" si="12"/>
        <v>11545</v>
      </c>
      <c r="BL26" s="66"/>
      <c r="BM26" s="61"/>
      <c r="BN26" s="7">
        <f t="shared" si="13"/>
        <v>-422.59999999999945</v>
      </c>
      <c r="BO26" s="99"/>
      <c r="BP26" s="61"/>
      <c r="BQ26" s="93">
        <f t="shared" si="14"/>
        <v>6543</v>
      </c>
      <c r="BR26" s="99"/>
      <c r="BS26" s="61"/>
      <c r="BT26" s="93"/>
    </row>
    <row r="27" spans="1:72" ht="12.75">
      <c r="A27" s="136">
        <v>41</v>
      </c>
      <c r="B27" s="136"/>
      <c r="C27" s="84">
        <f>SUM(T14,Z14)</f>
        <v>2232</v>
      </c>
      <c r="D27" s="12">
        <v>137</v>
      </c>
      <c r="E27" s="16">
        <v>704</v>
      </c>
      <c r="F27" s="6">
        <f t="shared" si="0"/>
        <v>-11054.7</v>
      </c>
      <c r="G27" s="12"/>
      <c r="H27" s="6"/>
      <c r="I27" s="7">
        <f t="shared" si="1"/>
        <v>-1419</v>
      </c>
      <c r="J27" s="12"/>
      <c r="K27" s="16"/>
      <c r="L27" s="7">
        <f t="shared" si="2"/>
        <v>-1895.6000000000004</v>
      </c>
      <c r="M27" s="12"/>
      <c r="N27" s="16"/>
      <c r="O27" s="7">
        <f t="shared" si="3"/>
        <v>5880.799999999999</v>
      </c>
      <c r="P27" s="97"/>
      <c r="Q27" s="6"/>
      <c r="R27" s="7">
        <f t="shared" si="4"/>
        <v>-2065.2000000000003</v>
      </c>
      <c r="S27" s="97"/>
      <c r="T27" s="6"/>
      <c r="U27" s="43">
        <f t="shared" si="5"/>
        <v>4927.599999999999</v>
      </c>
      <c r="V27" s="5"/>
      <c r="W27" s="6"/>
      <c r="X27" s="7">
        <f t="shared" si="6"/>
        <v>5454</v>
      </c>
      <c r="Y27" s="16"/>
      <c r="Z27" s="16"/>
      <c r="AA27" s="52">
        <f t="shared" si="7"/>
        <v>-6401</v>
      </c>
      <c r="AB27" s="6"/>
      <c r="AC27" s="6"/>
      <c r="AD27" s="7">
        <f t="shared" si="8"/>
        <v>25124.1</v>
      </c>
      <c r="AE27" s="6"/>
      <c r="AF27" s="6"/>
      <c r="AG27" s="7"/>
      <c r="AH27" s="8"/>
      <c r="AI27" s="6"/>
      <c r="AJ27" s="7"/>
      <c r="AK27" s="8"/>
      <c r="AL27" s="6"/>
      <c r="AM27" s="93"/>
      <c r="AN27" s="6"/>
      <c r="AO27" s="6"/>
      <c r="AP27" s="7"/>
      <c r="AQ27" s="8"/>
      <c r="AR27" s="6"/>
      <c r="AS27" s="6"/>
      <c r="AT27" s="8"/>
      <c r="AU27" s="6"/>
      <c r="AV27" s="7"/>
      <c r="AW27" s="6"/>
      <c r="AX27" s="6"/>
      <c r="AY27" s="7"/>
      <c r="AZ27" s="16"/>
      <c r="BA27" s="16"/>
      <c r="BB27" s="105">
        <f t="shared" si="9"/>
        <v>8516.799999999997</v>
      </c>
      <c r="BC27" s="66"/>
      <c r="BD27" s="61"/>
      <c r="BE27" s="7">
        <f t="shared" si="10"/>
        <v>-1979.999999999999</v>
      </c>
      <c r="BF27" s="66"/>
      <c r="BG27" s="61"/>
      <c r="BH27" s="7">
        <f t="shared" si="11"/>
        <v>9212</v>
      </c>
      <c r="BI27" s="99"/>
      <c r="BJ27" s="61"/>
      <c r="BK27" s="6">
        <f t="shared" si="12"/>
        <v>11545</v>
      </c>
      <c r="BL27" s="66"/>
      <c r="BM27" s="61"/>
      <c r="BN27" s="7">
        <f t="shared" si="13"/>
        <v>-422.59999999999945</v>
      </c>
      <c r="BO27" s="99"/>
      <c r="BP27" s="61"/>
      <c r="BQ27" s="93">
        <f t="shared" si="14"/>
        <v>6543</v>
      </c>
      <c r="BR27" s="99"/>
      <c r="BS27" s="61"/>
      <c r="BT27" s="93"/>
    </row>
    <row r="28" spans="1:72" ht="12.75">
      <c r="A28" s="138">
        <v>201</v>
      </c>
      <c r="B28" s="136"/>
      <c r="C28" s="84" t="s">
        <v>55</v>
      </c>
      <c r="D28" s="12"/>
      <c r="E28" s="6"/>
      <c r="F28" s="6">
        <f t="shared" si="0"/>
        <v>-11054.7</v>
      </c>
      <c r="G28" s="12"/>
      <c r="H28" s="6"/>
      <c r="I28" s="7">
        <f t="shared" si="1"/>
        <v>-1419</v>
      </c>
      <c r="J28" s="12"/>
      <c r="K28" s="16"/>
      <c r="L28" s="7">
        <f t="shared" si="2"/>
        <v>-1895.6000000000004</v>
      </c>
      <c r="M28" s="12"/>
      <c r="N28" s="6"/>
      <c r="O28" s="7">
        <f t="shared" si="3"/>
        <v>5880.799999999999</v>
      </c>
      <c r="P28" s="97"/>
      <c r="Q28" s="6"/>
      <c r="R28" s="7">
        <f t="shared" si="4"/>
        <v>-2065.2000000000003</v>
      </c>
      <c r="S28" s="6"/>
      <c r="T28" s="6"/>
      <c r="U28" s="43">
        <f t="shared" si="5"/>
        <v>4927.599999999999</v>
      </c>
      <c r="V28" s="5"/>
      <c r="W28" s="6"/>
      <c r="X28" s="7">
        <f t="shared" si="6"/>
        <v>5454</v>
      </c>
      <c r="Y28" s="16"/>
      <c r="Z28" s="16"/>
      <c r="AA28" s="52">
        <f t="shared" si="7"/>
        <v>-6401</v>
      </c>
      <c r="AB28" s="6"/>
      <c r="AC28" s="6"/>
      <c r="AD28" s="7">
        <f t="shared" si="8"/>
        <v>25124.1</v>
      </c>
      <c r="AE28" s="6"/>
      <c r="AF28" s="6"/>
      <c r="AG28" s="7"/>
      <c r="AH28" s="8"/>
      <c r="AI28" s="6"/>
      <c r="AJ28" s="7"/>
      <c r="AK28" s="8"/>
      <c r="AL28" s="6"/>
      <c r="AM28" s="93"/>
      <c r="AN28" s="6"/>
      <c r="AO28" s="6"/>
      <c r="AP28" s="7"/>
      <c r="AQ28" s="8"/>
      <c r="AR28" s="6"/>
      <c r="AS28" s="6"/>
      <c r="AT28" s="8"/>
      <c r="AU28" s="6"/>
      <c r="AV28" s="7"/>
      <c r="AW28" s="6"/>
      <c r="AX28" s="6"/>
      <c r="AY28" s="7"/>
      <c r="AZ28" s="16"/>
      <c r="BA28" s="16"/>
      <c r="BB28" s="105">
        <f t="shared" si="9"/>
        <v>8516.799999999997</v>
      </c>
      <c r="BC28" s="66"/>
      <c r="BD28" s="16"/>
      <c r="BE28" s="7">
        <f t="shared" si="10"/>
        <v>-1979.999999999999</v>
      </c>
      <c r="BF28" s="66"/>
      <c r="BG28" s="16"/>
      <c r="BH28" s="7">
        <f t="shared" si="11"/>
        <v>9212</v>
      </c>
      <c r="BI28" s="99"/>
      <c r="BJ28" s="16"/>
      <c r="BK28" s="6">
        <f t="shared" si="12"/>
        <v>11545</v>
      </c>
      <c r="BL28" s="66"/>
      <c r="BM28" s="16"/>
      <c r="BN28" s="7">
        <f t="shared" si="13"/>
        <v>-422.59999999999945</v>
      </c>
      <c r="BO28" s="99"/>
      <c r="BP28" s="16"/>
      <c r="BQ28" s="93">
        <f t="shared" si="14"/>
        <v>6543</v>
      </c>
      <c r="BR28" s="99"/>
      <c r="BS28" s="16"/>
      <c r="BT28" s="93"/>
    </row>
    <row r="29" spans="1:72" ht="12.75">
      <c r="A29" s="137">
        <v>215</v>
      </c>
      <c r="B29" s="6"/>
      <c r="C29" s="84">
        <f>SUM(E16,K13,Q12,Z8)</f>
        <v>3303</v>
      </c>
      <c r="D29" s="12"/>
      <c r="E29" s="6"/>
      <c r="F29" s="6">
        <f t="shared" si="0"/>
        <v>-11054.7</v>
      </c>
      <c r="G29" s="8"/>
      <c r="H29" s="6"/>
      <c r="I29" s="7">
        <f t="shared" si="1"/>
        <v>-1419</v>
      </c>
      <c r="J29" s="12"/>
      <c r="K29" s="6"/>
      <c r="L29" s="7">
        <f t="shared" si="2"/>
        <v>-1895.6000000000004</v>
      </c>
      <c r="M29" s="8"/>
      <c r="N29" s="6"/>
      <c r="O29" s="7">
        <f t="shared" si="3"/>
        <v>5880.799999999999</v>
      </c>
      <c r="P29" s="97"/>
      <c r="Q29" s="6"/>
      <c r="R29" s="7">
        <f t="shared" si="4"/>
        <v>-2065.2000000000003</v>
      </c>
      <c r="S29" s="6"/>
      <c r="T29" s="6"/>
      <c r="U29" s="43">
        <f t="shared" si="5"/>
        <v>4927.599999999999</v>
      </c>
      <c r="V29" s="5"/>
      <c r="W29" s="6"/>
      <c r="X29" s="7">
        <f t="shared" si="6"/>
        <v>5454</v>
      </c>
      <c r="Y29" s="16"/>
      <c r="Z29" s="16"/>
      <c r="AA29" s="52"/>
      <c r="AB29" s="6"/>
      <c r="AC29" s="6"/>
      <c r="AD29" s="7">
        <f t="shared" si="8"/>
        <v>25124.1</v>
      </c>
      <c r="AE29" s="6"/>
      <c r="AF29" s="6"/>
      <c r="AG29" s="7"/>
      <c r="AH29" s="8"/>
      <c r="AI29" s="6"/>
      <c r="AJ29" s="7"/>
      <c r="AK29" s="8"/>
      <c r="AL29" s="6"/>
      <c r="AM29" s="93"/>
      <c r="AN29" s="6"/>
      <c r="AO29" s="6"/>
      <c r="AP29" s="7"/>
      <c r="AQ29" s="8"/>
      <c r="AR29" s="6"/>
      <c r="AS29" s="6"/>
      <c r="AT29" s="8"/>
      <c r="AU29" s="6"/>
      <c r="AV29" s="7"/>
      <c r="AW29" s="6"/>
      <c r="AX29" s="6"/>
      <c r="AY29" s="7"/>
      <c r="AZ29" s="16"/>
      <c r="BA29" s="16"/>
      <c r="BB29" s="105">
        <f t="shared" si="9"/>
        <v>8516.799999999997</v>
      </c>
      <c r="BC29" s="66"/>
      <c r="BD29" s="16"/>
      <c r="BE29" s="7">
        <f t="shared" si="10"/>
        <v>-1979.999999999999</v>
      </c>
      <c r="BF29" s="66"/>
      <c r="BG29" s="16"/>
      <c r="BH29" s="7">
        <f t="shared" si="11"/>
        <v>9212</v>
      </c>
      <c r="BI29" s="99"/>
      <c r="BJ29" s="16"/>
      <c r="BK29" s="6">
        <f t="shared" si="12"/>
        <v>11545</v>
      </c>
      <c r="BL29" s="66"/>
      <c r="BM29" s="16"/>
      <c r="BN29" s="7">
        <f t="shared" si="13"/>
        <v>-422.59999999999945</v>
      </c>
      <c r="BO29" s="99"/>
      <c r="BP29" s="16"/>
      <c r="BQ29" s="93">
        <f t="shared" si="14"/>
        <v>6543</v>
      </c>
      <c r="BR29" s="99"/>
      <c r="BS29" s="16"/>
      <c r="BT29" s="93"/>
    </row>
    <row r="30" spans="1:72" ht="12.75">
      <c r="A30" s="137">
        <v>157</v>
      </c>
      <c r="B30" s="44"/>
      <c r="C30" s="84">
        <f>SUM(E4,)</f>
        <v>1040</v>
      </c>
      <c r="D30" s="8"/>
      <c r="E30" s="6"/>
      <c r="F30" s="6">
        <f t="shared" si="0"/>
        <v>-11054.7</v>
      </c>
      <c r="G30" s="8"/>
      <c r="H30" s="6"/>
      <c r="I30" s="7">
        <f t="shared" si="1"/>
        <v>-1419</v>
      </c>
      <c r="J30" s="8"/>
      <c r="K30" s="6"/>
      <c r="L30" s="7">
        <f t="shared" si="2"/>
        <v>-1895.6000000000004</v>
      </c>
      <c r="M30" s="8"/>
      <c r="N30" s="6"/>
      <c r="O30" s="7">
        <f t="shared" si="3"/>
        <v>5880.799999999999</v>
      </c>
      <c r="P30" s="6"/>
      <c r="Q30" s="6"/>
      <c r="R30" s="7">
        <f t="shared" si="4"/>
        <v>-2065.2000000000003</v>
      </c>
      <c r="S30" s="6"/>
      <c r="T30" s="6"/>
      <c r="U30" s="43">
        <f t="shared" si="5"/>
        <v>4927.599999999999</v>
      </c>
      <c r="V30" s="8"/>
      <c r="W30" s="6"/>
      <c r="X30" s="7">
        <f t="shared" si="6"/>
        <v>5454</v>
      </c>
      <c r="Y30" s="16"/>
      <c r="Z30" s="16"/>
      <c r="AA30" s="52"/>
      <c r="AB30" s="6"/>
      <c r="AC30" s="6"/>
      <c r="AD30" s="7">
        <f t="shared" si="8"/>
        <v>25124.1</v>
      </c>
      <c r="AE30" s="6"/>
      <c r="AF30" s="6"/>
      <c r="AG30" s="7"/>
      <c r="AH30" s="8"/>
      <c r="AI30" s="6"/>
      <c r="AJ30" s="7"/>
      <c r="AK30" s="8"/>
      <c r="AL30" s="6"/>
      <c r="AM30" s="93"/>
      <c r="AN30" s="6"/>
      <c r="AO30" s="6"/>
      <c r="AP30" s="7"/>
      <c r="AQ30" s="8"/>
      <c r="AR30" s="6"/>
      <c r="AS30" s="6"/>
      <c r="AT30" s="8"/>
      <c r="AU30" s="6"/>
      <c r="AV30" s="7"/>
      <c r="AW30" s="6"/>
      <c r="AX30" s="6"/>
      <c r="AY30" s="7"/>
      <c r="AZ30" s="16"/>
      <c r="BA30" s="16"/>
      <c r="BB30" s="105">
        <f t="shared" si="9"/>
        <v>8516.799999999997</v>
      </c>
      <c r="BC30" s="66"/>
      <c r="BD30" s="16"/>
      <c r="BE30" s="7">
        <f t="shared" si="10"/>
        <v>-1979.999999999999</v>
      </c>
      <c r="BF30" s="66"/>
      <c r="BG30" s="16"/>
      <c r="BH30" s="7">
        <f t="shared" si="11"/>
        <v>9212</v>
      </c>
      <c r="BI30" s="99"/>
      <c r="BJ30" s="16"/>
      <c r="BK30" s="6">
        <f t="shared" si="12"/>
        <v>11545</v>
      </c>
      <c r="BL30" s="66"/>
      <c r="BM30" s="16"/>
      <c r="BN30" s="7">
        <f t="shared" si="13"/>
        <v>-422.59999999999945</v>
      </c>
      <c r="BO30" s="99"/>
      <c r="BP30" s="16"/>
      <c r="BQ30" s="93">
        <f t="shared" si="14"/>
        <v>6543</v>
      </c>
      <c r="BR30" s="99"/>
      <c r="BS30" s="16"/>
      <c r="BT30" s="93"/>
    </row>
    <row r="31" spans="1:72" ht="12.75">
      <c r="A31" s="137">
        <v>225</v>
      </c>
      <c r="B31" s="44"/>
      <c r="C31" s="84">
        <f>SUM(E14,K11)</f>
        <v>1736</v>
      </c>
      <c r="D31" s="8"/>
      <c r="E31" s="6"/>
      <c r="F31" s="6"/>
      <c r="G31" s="8"/>
      <c r="H31" s="6"/>
      <c r="I31" s="7"/>
      <c r="J31" s="8"/>
      <c r="K31" s="6"/>
      <c r="L31" s="7"/>
      <c r="M31" s="8"/>
      <c r="N31" s="6"/>
      <c r="O31" s="7"/>
      <c r="P31" s="6"/>
      <c r="Q31" s="6"/>
      <c r="R31" s="7"/>
      <c r="S31" s="6"/>
      <c r="T31" s="6"/>
      <c r="U31" s="43"/>
      <c r="V31" s="8"/>
      <c r="W31" s="6"/>
      <c r="X31" s="7"/>
      <c r="Y31" s="16"/>
      <c r="Z31" s="16"/>
      <c r="AA31" s="52"/>
      <c r="AB31" s="6"/>
      <c r="AC31" s="6"/>
      <c r="AD31" s="7"/>
      <c r="AE31" s="6"/>
      <c r="AF31" s="6"/>
      <c r="AG31" s="7"/>
      <c r="AH31" s="8"/>
      <c r="AI31" s="6"/>
      <c r="AJ31" s="7"/>
      <c r="AK31" s="8"/>
      <c r="AL31" s="6"/>
      <c r="AM31" s="93"/>
      <c r="AN31" s="6"/>
      <c r="AO31" s="6"/>
      <c r="AP31" s="7"/>
      <c r="AQ31" s="8"/>
      <c r="AR31" s="6"/>
      <c r="AS31" s="6"/>
      <c r="AT31" s="8"/>
      <c r="AU31" s="6"/>
      <c r="AV31" s="7"/>
      <c r="AW31" s="6"/>
      <c r="AX31" s="6"/>
      <c r="AY31" s="7"/>
      <c r="AZ31" s="16"/>
      <c r="BA31" s="16"/>
      <c r="BB31" s="105"/>
      <c r="BC31" s="66"/>
      <c r="BD31" s="16"/>
      <c r="BE31" s="7"/>
      <c r="BF31" s="66"/>
      <c r="BG31" s="16"/>
      <c r="BH31" s="7"/>
      <c r="BI31" s="99"/>
      <c r="BJ31" s="16"/>
      <c r="BK31" s="6"/>
      <c r="BL31" s="66"/>
      <c r="BM31" s="16"/>
      <c r="BN31" s="7"/>
      <c r="BO31" s="99"/>
      <c r="BP31" s="16"/>
      <c r="BQ31" s="93"/>
      <c r="BR31" s="99"/>
      <c r="BS31" s="16"/>
      <c r="BT31" s="93"/>
    </row>
    <row r="32" spans="1:72" ht="13.5" thickBot="1">
      <c r="A32" s="137"/>
      <c r="B32" s="6"/>
      <c r="C32" s="84"/>
      <c r="D32" s="8"/>
      <c r="E32" s="6"/>
      <c r="F32" s="6">
        <f>F30-E32</f>
        <v>-11054.7</v>
      </c>
      <c r="G32" s="9"/>
      <c r="H32" s="10"/>
      <c r="I32" s="11">
        <f>I30-H32</f>
        <v>-1419</v>
      </c>
      <c r="J32" s="8"/>
      <c r="K32" s="6"/>
      <c r="L32" s="7"/>
      <c r="M32" s="8"/>
      <c r="N32" s="6"/>
      <c r="O32" s="7">
        <f>O30-N32</f>
        <v>5880.799999999999</v>
      </c>
      <c r="P32" s="6"/>
      <c r="Q32" s="6"/>
      <c r="R32" s="7">
        <f>R30-Q32</f>
        <v>-2065.2000000000003</v>
      </c>
      <c r="S32" s="6"/>
      <c r="T32" s="6"/>
      <c r="U32" s="43">
        <f>U30-T32</f>
        <v>4927.599999999999</v>
      </c>
      <c r="V32" s="8"/>
      <c r="W32" s="6"/>
      <c r="X32" s="7"/>
      <c r="Y32" s="16"/>
      <c r="Z32" s="16"/>
      <c r="AA32" s="52"/>
      <c r="AB32" s="10"/>
      <c r="AC32" s="10"/>
      <c r="AD32" s="11"/>
      <c r="AE32" s="6"/>
      <c r="AF32" s="6"/>
      <c r="AG32" s="7"/>
      <c r="AH32" s="8"/>
      <c r="AI32" s="6"/>
      <c r="AJ32" s="7"/>
      <c r="AK32" s="8"/>
      <c r="AL32" s="6"/>
      <c r="AM32" s="93"/>
      <c r="AN32" s="6"/>
      <c r="AO32" s="6"/>
      <c r="AP32" s="7"/>
      <c r="AQ32" s="8"/>
      <c r="AR32" s="6"/>
      <c r="AS32" s="6"/>
      <c r="AT32" s="8"/>
      <c r="AU32" s="6"/>
      <c r="AV32" s="7"/>
      <c r="AW32" s="6"/>
      <c r="AX32" s="6"/>
      <c r="AY32" s="7"/>
      <c r="AZ32" s="16"/>
      <c r="BA32" s="16"/>
      <c r="BB32" s="105">
        <f>BB30-BA32</f>
        <v>8516.799999999997</v>
      </c>
      <c r="BC32" s="66"/>
      <c r="BD32" s="16"/>
      <c r="BE32" s="7"/>
      <c r="BF32" s="66"/>
      <c r="BG32" s="16"/>
      <c r="BH32" s="7"/>
      <c r="BI32" s="99"/>
      <c r="BJ32" s="16"/>
      <c r="BK32" s="6"/>
      <c r="BL32" s="66"/>
      <c r="BM32" s="16"/>
      <c r="BN32" s="7"/>
      <c r="BO32" s="99"/>
      <c r="BP32" s="16"/>
      <c r="BQ32" s="93"/>
      <c r="BR32" s="99"/>
      <c r="BS32" s="16"/>
      <c r="BT32" s="93"/>
    </row>
    <row r="33" spans="4:72" s="123" customFormat="1" ht="18.75" customHeight="1" thickBot="1">
      <c r="D33" s="115"/>
      <c r="E33" s="116">
        <f>SUM(E4:E32)</f>
        <v>49054.7</v>
      </c>
      <c r="F33" s="118"/>
      <c r="G33" s="116"/>
      <c r="H33" s="116">
        <f>SUM(H4:H32)</f>
        <v>31419</v>
      </c>
      <c r="I33" s="117"/>
      <c r="J33" s="115"/>
      <c r="K33" s="116">
        <f>SUM(K4:K32)</f>
        <v>23895.6</v>
      </c>
      <c r="L33" s="117"/>
      <c r="M33" s="115"/>
      <c r="N33" s="116">
        <f>SUM(N4:N32)</f>
        <v>34119.2</v>
      </c>
      <c r="O33" s="117"/>
      <c r="P33" s="116"/>
      <c r="Q33" s="116">
        <f>SUM(Q4:Q32)</f>
        <v>25065.199999999997</v>
      </c>
      <c r="R33" s="117"/>
      <c r="S33" s="116"/>
      <c r="T33" s="116">
        <f>SUM(T4:T32)</f>
        <v>30072.4</v>
      </c>
      <c r="U33" s="116"/>
      <c r="V33" s="115"/>
      <c r="W33" s="116">
        <f>SUM(W4:W32)</f>
        <v>17546</v>
      </c>
      <c r="X33" s="117"/>
      <c r="Y33" s="119"/>
      <c r="Z33" s="116">
        <f>SUM(Z4:Z32)</f>
        <v>23401</v>
      </c>
      <c r="AA33" s="120"/>
      <c r="AB33" s="116"/>
      <c r="AC33" s="116">
        <f>SUM(AC4:AC32)</f>
        <v>4875.9</v>
      </c>
      <c r="AD33" s="117"/>
      <c r="AE33" s="115"/>
      <c r="AF33" s="116">
        <f>SUM(AF4:AF32)</f>
        <v>0</v>
      </c>
      <c r="AG33" s="117"/>
      <c r="AH33" s="115"/>
      <c r="AI33" s="116">
        <f>SUM(AI4:AI32)</f>
        <v>0</v>
      </c>
      <c r="AJ33" s="117"/>
      <c r="AK33" s="115"/>
      <c r="AL33" s="116">
        <f>SUM(AL4:AL32)</f>
        <v>2916</v>
      </c>
      <c r="AM33" s="117"/>
      <c r="AN33" s="116"/>
      <c r="AO33" s="116">
        <f>SUM(AO4:AO32)</f>
        <v>0</v>
      </c>
      <c r="AP33" s="117"/>
      <c r="AQ33" s="115"/>
      <c r="AR33" s="116">
        <f>SUM(AR4:AR32)</f>
        <v>0</v>
      </c>
      <c r="AS33" s="116"/>
      <c r="AT33" s="115"/>
      <c r="AU33" s="116">
        <f>SUM(AU4:AU32)</f>
        <v>0</v>
      </c>
      <c r="AV33" s="117"/>
      <c r="AW33" s="116"/>
      <c r="AX33" s="116">
        <f>SUM(AX4:AX32)</f>
        <v>0</v>
      </c>
      <c r="AY33" s="117"/>
      <c r="AZ33" s="119"/>
      <c r="BA33" s="119">
        <f>SUM(BA4:BA32)</f>
        <v>21483.199999999997</v>
      </c>
      <c r="BB33" s="121"/>
      <c r="BC33" s="122"/>
      <c r="BD33" s="119">
        <f>SUM(BD4:BD32)</f>
        <v>31980</v>
      </c>
      <c r="BE33" s="117"/>
      <c r="BF33" s="122"/>
      <c r="BG33" s="119">
        <f>SUM(BG4:BG32)</f>
        <v>23788</v>
      </c>
      <c r="BH33" s="117"/>
      <c r="BI33" s="119"/>
      <c r="BJ33" s="119">
        <f>SUM(BJ4:BJ32)</f>
        <v>18455</v>
      </c>
      <c r="BK33" s="116"/>
      <c r="BL33" s="122"/>
      <c r="BM33" s="119">
        <f>SUM(BM4:BM32)</f>
        <v>30422.6</v>
      </c>
      <c r="BN33" s="117"/>
      <c r="BO33" s="119"/>
      <c r="BP33" s="119">
        <f>SUM(BP4:BP32)</f>
        <v>23457</v>
      </c>
      <c r="BQ33" s="117"/>
      <c r="BR33" s="119"/>
      <c r="BS33" s="119"/>
      <c r="BT33" s="117"/>
    </row>
    <row r="34" spans="3:69" s="123" customFormat="1" ht="15.75">
      <c r="C34" s="187">
        <f>SUM(C4:C32)</f>
        <v>245349.6</v>
      </c>
      <c r="D34" s="316">
        <f>SUM(E33,H33,K33,N33,Q33,T33,W33,Z33)</f>
        <v>234573.1</v>
      </c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6">
        <f>SUM(AC33,AF33,AI33,AL33,AO33,AR33,AU33,AX33)</f>
        <v>7791.9</v>
      </c>
      <c r="AC34" s="316"/>
      <c r="AD34" s="316"/>
      <c r="AE34" s="316"/>
      <c r="AF34" s="316"/>
      <c r="AG34" s="316"/>
      <c r="AH34" s="316"/>
      <c r="AI34" s="316"/>
      <c r="AJ34" s="316"/>
      <c r="AK34" s="316"/>
      <c r="AL34" s="316"/>
      <c r="AM34" s="316"/>
      <c r="AN34" s="316"/>
      <c r="AO34" s="316"/>
      <c r="AP34" s="316"/>
      <c r="AQ34" s="316"/>
      <c r="AR34" s="316"/>
      <c r="AS34" s="316"/>
      <c r="AT34" s="316"/>
      <c r="AU34" s="316"/>
      <c r="AV34" s="316"/>
      <c r="AW34" s="316"/>
      <c r="AX34" s="316"/>
      <c r="AY34" s="316"/>
      <c r="AZ34" s="316">
        <f>SUM(BA33,BD33,BG33,BJ33,BM33,BP33)</f>
        <v>149585.8</v>
      </c>
      <c r="BA34" s="316"/>
      <c r="BB34" s="316"/>
      <c r="BC34" s="316"/>
      <c r="BD34" s="316"/>
      <c r="BE34" s="316"/>
      <c r="BF34" s="316"/>
      <c r="BG34" s="316"/>
      <c r="BH34" s="316"/>
      <c r="BI34" s="316"/>
      <c r="BJ34" s="316"/>
      <c r="BK34" s="316"/>
      <c r="BL34" s="316"/>
      <c r="BM34" s="316"/>
      <c r="BN34" s="316"/>
      <c r="BO34" s="316"/>
      <c r="BP34" s="316"/>
      <c r="BQ34" s="316"/>
    </row>
    <row r="35" spans="6:30" ht="12.75">
      <c r="F35" s="6">
        <v>8014</v>
      </c>
      <c r="G35" s="109"/>
      <c r="I35" s="105">
        <v>1976</v>
      </c>
      <c r="L35" s="105">
        <v>6748</v>
      </c>
      <c r="R35" s="105">
        <v>8986</v>
      </c>
      <c r="X35" s="6">
        <v>2888</v>
      </c>
      <c r="Z35" s="105"/>
      <c r="AA35" s="114">
        <v>10440</v>
      </c>
      <c r="AD35" s="105">
        <v>4132</v>
      </c>
    </row>
    <row r="36" spans="3:27" ht="12.75">
      <c r="C36" s="175">
        <f>SUM(D34,AB34)</f>
        <v>242365</v>
      </c>
      <c r="F36" s="6"/>
      <c r="I36" s="105">
        <v>2614</v>
      </c>
      <c r="J36" s="105"/>
      <c r="L36" s="105"/>
      <c r="R36" s="104">
        <v>912</v>
      </c>
      <c r="X36" s="6">
        <v>494</v>
      </c>
      <c r="AA36" s="16"/>
    </row>
    <row r="37" spans="9:24" ht="12.75">
      <c r="I37" s="113">
        <f>SUM(I35:I36)</f>
        <v>4590</v>
      </c>
      <c r="L37" s="105"/>
      <c r="Q37" t="s">
        <v>34</v>
      </c>
      <c r="R37" s="108">
        <v>5200</v>
      </c>
      <c r="X37" s="184">
        <f>SUM(X35:X36)</f>
        <v>3382</v>
      </c>
    </row>
    <row r="38" spans="3:24" s="185" customFormat="1" ht="12.75">
      <c r="C38" s="184"/>
      <c r="I38" s="184"/>
      <c r="X38" s="184"/>
    </row>
    <row r="39" ht="12.75">
      <c r="R39" s="113"/>
    </row>
    <row r="41" ht="15.75">
      <c r="C41" s="186"/>
    </row>
    <row r="43" spans="2:26" s="190" customFormat="1" ht="15.75">
      <c r="B43" s="188"/>
      <c r="C43" s="189"/>
      <c r="E43" s="191"/>
      <c r="H43" s="191"/>
      <c r="K43" s="191"/>
      <c r="L43" s="191"/>
      <c r="N43" s="191"/>
      <c r="O43" s="191"/>
      <c r="Q43" s="191"/>
      <c r="T43" s="191"/>
      <c r="V43" s="191"/>
      <c r="W43" s="191"/>
      <c r="Z43" s="191"/>
    </row>
  </sheetData>
  <mergeCells count="3">
    <mergeCell ref="AZ34:BQ34"/>
    <mergeCell ref="AB34:AY34"/>
    <mergeCell ref="D34:AA3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7"/>
  <sheetViews>
    <sheetView workbookViewId="0" topLeftCell="A1">
      <pane xSplit="1" ySplit="4" topLeftCell="R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X47" sqref="X47"/>
    </sheetView>
  </sheetViews>
  <sheetFormatPr defaultColWidth="9.00390625" defaultRowHeight="12.75"/>
  <cols>
    <col min="1" max="1" width="7.875" style="0" customWidth="1"/>
    <col min="2" max="2" width="11.75390625" style="0" customWidth="1"/>
    <col min="3" max="3" width="10.625" style="0" customWidth="1"/>
    <col min="4" max="4" width="9.75390625" style="0" bestFit="1" customWidth="1"/>
    <col min="5" max="5" width="19.75390625" style="0" customWidth="1"/>
    <col min="6" max="6" width="10.75390625" style="0" bestFit="1" customWidth="1"/>
    <col min="7" max="7" width="12.25390625" style="0" customWidth="1"/>
    <col min="8" max="8" width="10.75390625" style="0" bestFit="1" customWidth="1"/>
    <col min="9" max="9" width="14.25390625" style="0" customWidth="1"/>
    <col min="10" max="10" width="9.75390625" style="0" bestFit="1" customWidth="1"/>
    <col min="11" max="12" width="10.875" style="0" customWidth="1"/>
    <col min="13" max="13" width="10.375" style="0" customWidth="1"/>
    <col min="14" max="14" width="11.875" style="0" customWidth="1"/>
    <col min="15" max="15" width="9.375" style="0" bestFit="1" customWidth="1"/>
    <col min="16" max="16" width="10.375" style="0" bestFit="1" customWidth="1"/>
    <col min="17" max="17" width="9.375" style="0" bestFit="1" customWidth="1"/>
    <col min="18" max="18" width="11.00390625" style="0" customWidth="1"/>
    <col min="19" max="19" width="9.375" style="0" bestFit="1" customWidth="1"/>
    <col min="20" max="20" width="11.625" style="0" customWidth="1"/>
  </cols>
  <sheetData>
    <row r="1" spans="1:19" ht="27" thickBot="1">
      <c r="A1" s="318" t="s">
        <v>75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</row>
    <row r="2" spans="1:20" ht="12.75">
      <c r="A2" s="194" t="s">
        <v>76</v>
      </c>
      <c r="B2" s="321" t="s">
        <v>12</v>
      </c>
      <c r="C2" s="322"/>
      <c r="D2" s="323" t="s">
        <v>0</v>
      </c>
      <c r="E2" s="322"/>
      <c r="F2" s="324" t="s">
        <v>1</v>
      </c>
      <c r="G2" s="325"/>
      <c r="H2" s="326" t="s">
        <v>13</v>
      </c>
      <c r="I2" s="325"/>
      <c r="J2" s="327" t="s">
        <v>77</v>
      </c>
      <c r="K2" s="325"/>
      <c r="L2" s="326" t="s">
        <v>2</v>
      </c>
      <c r="M2" s="325"/>
      <c r="N2" s="323" t="s">
        <v>23</v>
      </c>
      <c r="O2" s="322"/>
      <c r="P2" s="327" t="s">
        <v>3</v>
      </c>
      <c r="Q2" s="325"/>
      <c r="R2" s="328" t="s">
        <v>9</v>
      </c>
      <c r="S2" s="329"/>
      <c r="T2" s="195" t="s">
        <v>7</v>
      </c>
    </row>
    <row r="3" spans="1:20" ht="13.5" thickBot="1">
      <c r="A3" s="196" t="s">
        <v>78</v>
      </c>
      <c r="B3" s="197" t="s">
        <v>7</v>
      </c>
      <c r="C3" s="198"/>
      <c r="D3" s="199" t="s">
        <v>7</v>
      </c>
      <c r="E3" s="200"/>
      <c r="F3" s="201" t="s">
        <v>7</v>
      </c>
      <c r="G3" s="202"/>
      <c r="H3" s="203" t="s">
        <v>7</v>
      </c>
      <c r="I3" s="202"/>
      <c r="J3" s="201" t="s">
        <v>7</v>
      </c>
      <c r="K3" s="202"/>
      <c r="L3" s="201" t="s">
        <v>7</v>
      </c>
      <c r="M3" s="202"/>
      <c r="N3" s="199" t="s">
        <v>7</v>
      </c>
      <c r="O3" s="200"/>
      <c r="P3" s="201" t="s">
        <v>7</v>
      </c>
      <c r="Q3" s="202"/>
      <c r="R3" s="199" t="s">
        <v>7</v>
      </c>
      <c r="S3" s="200"/>
      <c r="T3" s="204" t="s">
        <v>79</v>
      </c>
    </row>
    <row r="4" spans="1:20" ht="13.5" thickBot="1">
      <c r="A4" s="205"/>
      <c r="B4" s="206" t="s">
        <v>80</v>
      </c>
      <c r="C4" s="207">
        <v>40000</v>
      </c>
      <c r="D4" s="208"/>
      <c r="E4" s="209">
        <v>0</v>
      </c>
      <c r="F4" s="210"/>
      <c r="G4" s="209">
        <v>0</v>
      </c>
      <c r="H4" s="211"/>
      <c r="I4" s="209">
        <v>23000</v>
      </c>
      <c r="J4" s="212"/>
      <c r="K4" s="213">
        <v>60000</v>
      </c>
      <c r="L4" s="210"/>
      <c r="M4" s="209">
        <v>25000</v>
      </c>
      <c r="N4" s="208"/>
      <c r="O4" s="209">
        <v>0</v>
      </c>
      <c r="P4" s="214"/>
      <c r="Q4" s="215">
        <v>18000</v>
      </c>
      <c r="R4" s="216"/>
      <c r="S4" s="217">
        <v>23000</v>
      </c>
      <c r="T4" s="218">
        <f>I4+K4+M4+O4+Q4+S4+G4+E4+C4</f>
        <v>189000</v>
      </c>
    </row>
    <row r="5" spans="1:20" ht="12.75">
      <c r="A5" s="219">
        <v>113</v>
      </c>
      <c r="B5" s="220">
        <v>7360</v>
      </c>
      <c r="C5" s="221">
        <f aca="true" t="shared" si="0" ref="C5:C30">C4-B5</f>
        <v>32640</v>
      </c>
      <c r="D5" s="69"/>
      <c r="E5" s="221"/>
      <c r="F5" s="216"/>
      <c r="G5" s="222">
        <f aca="true" t="shared" si="1" ref="G5:G30">G4-F5</f>
        <v>0</v>
      </c>
      <c r="H5" s="212"/>
      <c r="I5" s="222">
        <f aca="true" t="shared" si="2" ref="I5:I30">I4-H5</f>
        <v>23000</v>
      </c>
      <c r="J5" s="223">
        <v>7360</v>
      </c>
      <c r="K5" s="222">
        <f aca="true" t="shared" si="3" ref="K5:K30">K4-J5</f>
        <v>52640</v>
      </c>
      <c r="L5" s="224">
        <v>2280</v>
      </c>
      <c r="M5" s="221">
        <f aca="true" t="shared" si="4" ref="M5:M30">M4-L5</f>
        <v>22720</v>
      </c>
      <c r="N5" s="69"/>
      <c r="O5" s="221">
        <f aca="true" t="shared" si="5" ref="O5:O30">O4-N5</f>
        <v>0</v>
      </c>
      <c r="P5" s="212">
        <v>2088</v>
      </c>
      <c r="Q5" s="222">
        <f aca="true" t="shared" si="6" ref="Q5:Q30">Q4-P5</f>
        <v>15912</v>
      </c>
      <c r="R5" s="216">
        <v>640</v>
      </c>
      <c r="S5" s="225">
        <f aca="true" t="shared" si="7" ref="S5:S30">S4-R5</f>
        <v>22360</v>
      </c>
      <c r="T5" s="226">
        <f aca="true" t="shared" si="8" ref="T5:T30">H5+J5+L5+N5+P5+R5+F5+D5+B5</f>
        <v>19728</v>
      </c>
    </row>
    <row r="6" spans="1:20" ht="12.75">
      <c r="A6" s="227">
        <v>109</v>
      </c>
      <c r="B6" s="55">
        <v>8512</v>
      </c>
      <c r="C6" s="221">
        <f t="shared" si="0"/>
        <v>24128</v>
      </c>
      <c r="D6" s="16"/>
      <c r="E6" s="221"/>
      <c r="F6" s="228"/>
      <c r="G6" s="221">
        <f t="shared" si="1"/>
        <v>0</v>
      </c>
      <c r="H6" s="228">
        <v>6380</v>
      </c>
      <c r="I6" s="221">
        <f t="shared" si="2"/>
        <v>16620</v>
      </c>
      <c r="J6" s="229">
        <v>7600</v>
      </c>
      <c r="K6" s="221">
        <f t="shared" si="3"/>
        <v>45040</v>
      </c>
      <c r="L6" s="224">
        <v>4640</v>
      </c>
      <c r="M6" s="221">
        <f t="shared" si="4"/>
        <v>18080</v>
      </c>
      <c r="N6" s="16"/>
      <c r="O6" s="221">
        <f t="shared" si="5"/>
        <v>0</v>
      </c>
      <c r="P6" s="224">
        <v>8850</v>
      </c>
      <c r="Q6" s="221">
        <f t="shared" si="6"/>
        <v>7062</v>
      </c>
      <c r="R6" s="228">
        <v>4480</v>
      </c>
      <c r="S6" s="230">
        <f t="shared" si="7"/>
        <v>17880</v>
      </c>
      <c r="T6" s="226">
        <f t="shared" si="8"/>
        <v>40462</v>
      </c>
    </row>
    <row r="7" spans="1:20" ht="12.75">
      <c r="A7" s="227">
        <v>50</v>
      </c>
      <c r="B7" s="55">
        <v>1032</v>
      </c>
      <c r="C7" s="221">
        <f t="shared" si="0"/>
        <v>23096</v>
      </c>
      <c r="D7" s="16"/>
      <c r="E7" s="221"/>
      <c r="F7" s="228"/>
      <c r="G7" s="221">
        <f t="shared" si="1"/>
        <v>0</v>
      </c>
      <c r="H7" s="228">
        <v>756</v>
      </c>
      <c r="I7" s="221">
        <f t="shared" si="2"/>
        <v>15864</v>
      </c>
      <c r="J7" s="229">
        <v>1507</v>
      </c>
      <c r="K7" s="221">
        <f t="shared" si="3"/>
        <v>43533</v>
      </c>
      <c r="L7" s="229">
        <v>1386</v>
      </c>
      <c r="M7" s="221">
        <f t="shared" si="4"/>
        <v>16694</v>
      </c>
      <c r="N7" s="16"/>
      <c r="O7" s="221">
        <f t="shared" si="5"/>
        <v>0</v>
      </c>
      <c r="P7" s="224">
        <v>2832</v>
      </c>
      <c r="Q7" s="221">
        <f t="shared" si="6"/>
        <v>4230</v>
      </c>
      <c r="R7" s="228">
        <v>756</v>
      </c>
      <c r="S7" s="230">
        <f t="shared" si="7"/>
        <v>17124</v>
      </c>
      <c r="T7" s="226">
        <f t="shared" si="8"/>
        <v>8269</v>
      </c>
    </row>
    <row r="8" spans="1:20" ht="12.75">
      <c r="A8" s="227">
        <v>111</v>
      </c>
      <c r="B8" s="55">
        <v>560</v>
      </c>
      <c r="C8" s="221">
        <f t="shared" si="0"/>
        <v>22536</v>
      </c>
      <c r="D8" s="16"/>
      <c r="E8" s="221"/>
      <c r="F8" s="228"/>
      <c r="G8" s="221">
        <f t="shared" si="1"/>
        <v>0</v>
      </c>
      <c r="H8" s="228">
        <v>992</v>
      </c>
      <c r="I8" s="221">
        <f t="shared" si="2"/>
        <v>14872</v>
      </c>
      <c r="J8" s="229"/>
      <c r="K8" s="221">
        <f t="shared" si="3"/>
        <v>43533</v>
      </c>
      <c r="L8" s="229">
        <v>912</v>
      </c>
      <c r="M8" s="221">
        <f t="shared" si="4"/>
        <v>15782</v>
      </c>
      <c r="N8" s="16"/>
      <c r="O8" s="221">
        <f t="shared" si="5"/>
        <v>0</v>
      </c>
      <c r="P8" s="224"/>
      <c r="Q8" s="221">
        <f t="shared" si="6"/>
        <v>4230</v>
      </c>
      <c r="R8" s="228">
        <v>1104</v>
      </c>
      <c r="S8" s="230">
        <f t="shared" si="7"/>
        <v>16020</v>
      </c>
      <c r="T8" s="226">
        <f t="shared" si="8"/>
        <v>3568</v>
      </c>
    </row>
    <row r="9" spans="1:20" ht="12.75">
      <c r="A9" s="227">
        <v>174</v>
      </c>
      <c r="B9" s="55">
        <v>480</v>
      </c>
      <c r="C9" s="221">
        <f t="shared" si="0"/>
        <v>22056</v>
      </c>
      <c r="D9" s="16"/>
      <c r="E9" s="221"/>
      <c r="F9" s="228"/>
      <c r="G9" s="221">
        <f t="shared" si="1"/>
        <v>0</v>
      </c>
      <c r="H9" s="228">
        <v>656</v>
      </c>
      <c r="I9" s="221">
        <f t="shared" si="2"/>
        <v>14216</v>
      </c>
      <c r="J9" s="229"/>
      <c r="K9" s="221">
        <f t="shared" si="3"/>
        <v>43533</v>
      </c>
      <c r="L9" s="229">
        <v>496</v>
      </c>
      <c r="M9" s="221">
        <f t="shared" si="4"/>
        <v>15286</v>
      </c>
      <c r="N9" s="16"/>
      <c r="O9" s="221">
        <f t="shared" si="5"/>
        <v>0</v>
      </c>
      <c r="P9" s="224"/>
      <c r="Q9" s="221">
        <f t="shared" si="6"/>
        <v>4230</v>
      </c>
      <c r="R9" s="228">
        <v>736</v>
      </c>
      <c r="S9" s="230">
        <f t="shared" si="7"/>
        <v>15284</v>
      </c>
      <c r="T9" s="226">
        <f t="shared" si="8"/>
        <v>2368</v>
      </c>
    </row>
    <row r="10" spans="1:20" ht="12.75">
      <c r="A10" s="227">
        <v>123</v>
      </c>
      <c r="B10" s="55"/>
      <c r="C10" s="221">
        <f t="shared" si="0"/>
        <v>22056</v>
      </c>
      <c r="D10" s="16"/>
      <c r="E10" s="221"/>
      <c r="F10" s="228"/>
      <c r="G10" s="221">
        <f t="shared" si="1"/>
        <v>0</v>
      </c>
      <c r="H10" s="228">
        <v>1296</v>
      </c>
      <c r="I10" s="221">
        <f t="shared" si="2"/>
        <v>12920</v>
      </c>
      <c r="J10" s="229"/>
      <c r="K10" s="221">
        <f t="shared" si="3"/>
        <v>43533</v>
      </c>
      <c r="L10" s="229">
        <v>343</v>
      </c>
      <c r="M10" s="221">
        <f t="shared" si="4"/>
        <v>14943</v>
      </c>
      <c r="N10" s="16"/>
      <c r="O10" s="221">
        <f t="shared" si="5"/>
        <v>0</v>
      </c>
      <c r="P10" s="224">
        <v>643</v>
      </c>
      <c r="Q10" s="221">
        <f t="shared" si="6"/>
        <v>3587</v>
      </c>
      <c r="R10" s="228">
        <v>1522</v>
      </c>
      <c r="S10" s="230">
        <f t="shared" si="7"/>
        <v>13762</v>
      </c>
      <c r="T10" s="226">
        <f t="shared" si="8"/>
        <v>3804</v>
      </c>
    </row>
    <row r="11" spans="1:20" ht="12.75">
      <c r="A11" s="227">
        <v>126</v>
      </c>
      <c r="B11" s="55">
        <v>396</v>
      </c>
      <c r="C11" s="221">
        <f t="shared" si="0"/>
        <v>21660</v>
      </c>
      <c r="D11" s="16"/>
      <c r="E11" s="221"/>
      <c r="F11" s="228"/>
      <c r="G11" s="221">
        <f t="shared" si="1"/>
        <v>0</v>
      </c>
      <c r="H11" s="228"/>
      <c r="I11" s="221">
        <f t="shared" si="2"/>
        <v>12920</v>
      </c>
      <c r="J11" s="229">
        <v>1776</v>
      </c>
      <c r="K11" s="221">
        <f t="shared" si="3"/>
        <v>41757</v>
      </c>
      <c r="L11" s="229">
        <v>1344</v>
      </c>
      <c r="M11" s="221">
        <f t="shared" si="4"/>
        <v>13599</v>
      </c>
      <c r="N11" s="16"/>
      <c r="O11" s="221">
        <f t="shared" si="5"/>
        <v>0</v>
      </c>
      <c r="P11" s="224">
        <v>1440</v>
      </c>
      <c r="Q11" s="221">
        <f t="shared" si="6"/>
        <v>2147</v>
      </c>
      <c r="R11" s="228">
        <v>432</v>
      </c>
      <c r="S11" s="230">
        <f t="shared" si="7"/>
        <v>13330</v>
      </c>
      <c r="T11" s="226">
        <f t="shared" si="8"/>
        <v>5388</v>
      </c>
    </row>
    <row r="12" spans="1:20" ht="12.75">
      <c r="A12" s="227">
        <v>132</v>
      </c>
      <c r="B12" s="55"/>
      <c r="C12" s="221">
        <f t="shared" si="0"/>
        <v>21660</v>
      </c>
      <c r="D12" s="16"/>
      <c r="E12" s="221"/>
      <c r="F12" s="228"/>
      <c r="G12" s="221">
        <f t="shared" si="1"/>
        <v>0</v>
      </c>
      <c r="H12" s="228"/>
      <c r="I12" s="221">
        <f t="shared" si="2"/>
        <v>12920</v>
      </c>
      <c r="J12" s="229"/>
      <c r="K12" s="221">
        <f t="shared" si="3"/>
        <v>41757</v>
      </c>
      <c r="L12" s="229"/>
      <c r="M12" s="221">
        <f t="shared" si="4"/>
        <v>13599</v>
      </c>
      <c r="N12" s="16"/>
      <c r="O12" s="221">
        <f t="shared" si="5"/>
        <v>0</v>
      </c>
      <c r="P12" s="224"/>
      <c r="Q12" s="221">
        <f t="shared" si="6"/>
        <v>2147</v>
      </c>
      <c r="R12" s="228"/>
      <c r="S12" s="230">
        <f t="shared" si="7"/>
        <v>13330</v>
      </c>
      <c r="T12" s="226">
        <f t="shared" si="8"/>
        <v>0</v>
      </c>
    </row>
    <row r="13" spans="1:20" ht="12.75">
      <c r="A13" s="227">
        <v>133</v>
      </c>
      <c r="B13" s="55">
        <v>296</v>
      </c>
      <c r="C13" s="221">
        <f t="shared" si="0"/>
        <v>21364</v>
      </c>
      <c r="D13" s="16"/>
      <c r="E13" s="221"/>
      <c r="F13" s="228"/>
      <c r="G13" s="221">
        <f t="shared" si="1"/>
        <v>0</v>
      </c>
      <c r="H13" s="228"/>
      <c r="I13" s="221">
        <f t="shared" si="2"/>
        <v>12920</v>
      </c>
      <c r="J13" s="229">
        <v>1792</v>
      </c>
      <c r="K13" s="221">
        <f t="shared" si="3"/>
        <v>39965</v>
      </c>
      <c r="L13" s="229">
        <v>320</v>
      </c>
      <c r="M13" s="221">
        <f t="shared" si="4"/>
        <v>13279</v>
      </c>
      <c r="N13" s="16"/>
      <c r="O13" s="221">
        <f t="shared" si="5"/>
        <v>0</v>
      </c>
      <c r="P13" s="224">
        <v>776</v>
      </c>
      <c r="Q13" s="221">
        <f t="shared" si="6"/>
        <v>1371</v>
      </c>
      <c r="R13" s="228">
        <v>242</v>
      </c>
      <c r="S13" s="230">
        <f t="shared" si="7"/>
        <v>13088</v>
      </c>
      <c r="T13" s="226">
        <f t="shared" si="8"/>
        <v>3426</v>
      </c>
    </row>
    <row r="14" spans="1:20" ht="12.75">
      <c r="A14" s="227">
        <v>137</v>
      </c>
      <c r="B14" s="55"/>
      <c r="C14" s="221">
        <f t="shared" si="0"/>
        <v>21364</v>
      </c>
      <c r="D14" s="16"/>
      <c r="E14" s="221"/>
      <c r="F14" s="228"/>
      <c r="G14" s="221">
        <f t="shared" si="1"/>
        <v>0</v>
      </c>
      <c r="H14" s="228">
        <v>800</v>
      </c>
      <c r="I14" s="221">
        <f t="shared" si="2"/>
        <v>12120</v>
      </c>
      <c r="J14" s="229"/>
      <c r="K14" s="221">
        <f t="shared" si="3"/>
        <v>39965</v>
      </c>
      <c r="L14" s="229">
        <v>896</v>
      </c>
      <c r="M14" s="221">
        <f t="shared" si="4"/>
        <v>12383</v>
      </c>
      <c r="N14" s="16"/>
      <c r="O14" s="221">
        <f t="shared" si="5"/>
        <v>0</v>
      </c>
      <c r="P14" s="224">
        <v>1120</v>
      </c>
      <c r="Q14" s="221">
        <f t="shared" si="6"/>
        <v>251</v>
      </c>
      <c r="R14" s="228"/>
      <c r="S14" s="230">
        <f t="shared" si="7"/>
        <v>13088</v>
      </c>
      <c r="T14" s="226">
        <f t="shared" si="8"/>
        <v>2816</v>
      </c>
    </row>
    <row r="15" spans="1:20" ht="12.75">
      <c r="A15" s="227">
        <v>142</v>
      </c>
      <c r="B15" s="55">
        <v>624</v>
      </c>
      <c r="C15" s="221">
        <f t="shared" si="0"/>
        <v>20740</v>
      </c>
      <c r="D15" s="16"/>
      <c r="E15" s="221"/>
      <c r="F15" s="228"/>
      <c r="G15" s="221">
        <f t="shared" si="1"/>
        <v>0</v>
      </c>
      <c r="H15" s="228">
        <v>512</v>
      </c>
      <c r="I15" s="221">
        <f t="shared" si="2"/>
        <v>11608</v>
      </c>
      <c r="J15" s="229"/>
      <c r="K15" s="221">
        <f t="shared" si="3"/>
        <v>39965</v>
      </c>
      <c r="L15" s="229">
        <v>144</v>
      </c>
      <c r="M15" s="221">
        <f t="shared" si="4"/>
        <v>12239</v>
      </c>
      <c r="N15" s="16"/>
      <c r="O15" s="221">
        <f t="shared" si="5"/>
        <v>0</v>
      </c>
      <c r="P15" s="224">
        <v>728</v>
      </c>
      <c r="Q15" s="221">
        <f t="shared" si="6"/>
        <v>-477</v>
      </c>
      <c r="R15" s="228">
        <v>688</v>
      </c>
      <c r="S15" s="230">
        <f t="shared" si="7"/>
        <v>12400</v>
      </c>
      <c r="T15" s="226">
        <f t="shared" si="8"/>
        <v>2696</v>
      </c>
    </row>
    <row r="16" spans="1:20" ht="12.75">
      <c r="A16" s="227">
        <v>147</v>
      </c>
      <c r="B16" s="55">
        <v>2156.4</v>
      </c>
      <c r="C16" s="221">
        <f t="shared" si="0"/>
        <v>18583.6</v>
      </c>
      <c r="D16" s="16"/>
      <c r="E16" s="221"/>
      <c r="F16" s="228"/>
      <c r="G16" s="221">
        <f t="shared" si="1"/>
        <v>0</v>
      </c>
      <c r="H16" s="228">
        <v>2228.4</v>
      </c>
      <c r="I16" s="221">
        <f t="shared" si="2"/>
        <v>9379.6</v>
      </c>
      <c r="J16" s="229"/>
      <c r="K16" s="221">
        <f t="shared" si="3"/>
        <v>39965</v>
      </c>
      <c r="L16" s="229">
        <v>1454.4</v>
      </c>
      <c r="M16" s="221">
        <f t="shared" si="4"/>
        <v>10784.6</v>
      </c>
      <c r="N16" s="16"/>
      <c r="O16" s="221">
        <f t="shared" si="5"/>
        <v>0</v>
      </c>
      <c r="P16" s="224">
        <v>3321.6</v>
      </c>
      <c r="Q16" s="221">
        <f t="shared" si="6"/>
        <v>-3798.6</v>
      </c>
      <c r="R16" s="228"/>
      <c r="S16" s="230">
        <f t="shared" si="7"/>
        <v>12400</v>
      </c>
      <c r="T16" s="226">
        <f t="shared" si="8"/>
        <v>9160.8</v>
      </c>
    </row>
    <row r="17" spans="1:20" ht="12.75">
      <c r="A17" s="227">
        <v>155</v>
      </c>
      <c r="B17" s="55">
        <v>1152</v>
      </c>
      <c r="C17" s="221">
        <f t="shared" si="0"/>
        <v>17431.6</v>
      </c>
      <c r="D17" s="16"/>
      <c r="E17" s="221"/>
      <c r="F17" s="228"/>
      <c r="G17" s="221">
        <f t="shared" si="1"/>
        <v>0</v>
      </c>
      <c r="H17" s="228">
        <v>2534</v>
      </c>
      <c r="I17" s="221">
        <f t="shared" si="2"/>
        <v>6845.6</v>
      </c>
      <c r="J17" s="229">
        <v>880</v>
      </c>
      <c r="K17" s="221">
        <f t="shared" si="3"/>
        <v>39085</v>
      </c>
      <c r="L17" s="229"/>
      <c r="M17" s="221">
        <f t="shared" si="4"/>
        <v>10784.6</v>
      </c>
      <c r="N17" s="16"/>
      <c r="O17" s="221">
        <f t="shared" si="5"/>
        <v>0</v>
      </c>
      <c r="P17" s="224">
        <v>112</v>
      </c>
      <c r="Q17" s="221">
        <f t="shared" si="6"/>
        <v>-3910.6</v>
      </c>
      <c r="R17" s="228">
        <v>3392</v>
      </c>
      <c r="S17" s="230">
        <f t="shared" si="7"/>
        <v>9008</v>
      </c>
      <c r="T17" s="226">
        <f t="shared" si="8"/>
        <v>8070</v>
      </c>
    </row>
    <row r="18" spans="1:20" ht="12.75">
      <c r="A18" s="227">
        <v>157</v>
      </c>
      <c r="B18" s="55"/>
      <c r="C18" s="221">
        <f t="shared" si="0"/>
        <v>17431.6</v>
      </c>
      <c r="D18" s="16"/>
      <c r="E18" s="221"/>
      <c r="F18" s="228"/>
      <c r="G18" s="221">
        <f t="shared" si="1"/>
        <v>0</v>
      </c>
      <c r="H18" s="228"/>
      <c r="I18" s="221">
        <f t="shared" si="2"/>
        <v>6845.6</v>
      </c>
      <c r="J18" s="229"/>
      <c r="K18" s="221">
        <f t="shared" si="3"/>
        <v>39085</v>
      </c>
      <c r="L18" s="229"/>
      <c r="M18" s="221">
        <f t="shared" si="4"/>
        <v>10784.6</v>
      </c>
      <c r="N18" s="16"/>
      <c r="O18" s="221">
        <f t="shared" si="5"/>
        <v>0</v>
      </c>
      <c r="P18" s="224"/>
      <c r="Q18" s="221">
        <f t="shared" si="6"/>
        <v>-3910.6</v>
      </c>
      <c r="R18" s="228"/>
      <c r="S18" s="230">
        <f t="shared" si="7"/>
        <v>9008</v>
      </c>
      <c r="T18" s="226">
        <f t="shared" si="8"/>
        <v>0</v>
      </c>
    </row>
    <row r="19" spans="1:20" ht="12.75">
      <c r="A19" s="227">
        <v>161</v>
      </c>
      <c r="B19" s="55"/>
      <c r="C19" s="221">
        <f t="shared" si="0"/>
        <v>17431.6</v>
      </c>
      <c r="D19" s="16"/>
      <c r="E19" s="221"/>
      <c r="F19" s="228"/>
      <c r="G19" s="221">
        <f t="shared" si="1"/>
        <v>0</v>
      </c>
      <c r="H19" s="228">
        <v>470</v>
      </c>
      <c r="I19" s="221">
        <f t="shared" si="2"/>
        <v>6375.6</v>
      </c>
      <c r="J19" s="229"/>
      <c r="K19" s="221">
        <f t="shared" si="3"/>
        <v>39085</v>
      </c>
      <c r="L19" s="229"/>
      <c r="M19" s="221">
        <f t="shared" si="4"/>
        <v>10784.6</v>
      </c>
      <c r="N19" s="16"/>
      <c r="O19" s="221">
        <f t="shared" si="5"/>
        <v>0</v>
      </c>
      <c r="P19" s="224">
        <v>842</v>
      </c>
      <c r="Q19" s="221">
        <f t="shared" si="6"/>
        <v>-4752.6</v>
      </c>
      <c r="R19" s="228">
        <v>672</v>
      </c>
      <c r="S19" s="230">
        <f t="shared" si="7"/>
        <v>8336</v>
      </c>
      <c r="T19" s="226">
        <f t="shared" si="8"/>
        <v>1984</v>
      </c>
    </row>
    <row r="20" spans="1:20" ht="12.75">
      <c r="A20" s="227">
        <v>162</v>
      </c>
      <c r="B20" s="55">
        <v>396</v>
      </c>
      <c r="C20" s="221">
        <f t="shared" si="0"/>
        <v>17035.6</v>
      </c>
      <c r="D20" s="16"/>
      <c r="E20" s="221"/>
      <c r="F20" s="228"/>
      <c r="G20" s="221">
        <f t="shared" si="1"/>
        <v>0</v>
      </c>
      <c r="H20" s="228">
        <v>120</v>
      </c>
      <c r="I20" s="221">
        <f t="shared" si="2"/>
        <v>6255.6</v>
      </c>
      <c r="J20" s="229">
        <v>888</v>
      </c>
      <c r="K20" s="221">
        <f t="shared" si="3"/>
        <v>38197</v>
      </c>
      <c r="L20" s="229">
        <v>880</v>
      </c>
      <c r="M20" s="221">
        <f t="shared" si="4"/>
        <v>9904.6</v>
      </c>
      <c r="N20" s="16"/>
      <c r="O20" s="221">
        <f t="shared" si="5"/>
        <v>0</v>
      </c>
      <c r="P20" s="224">
        <v>552</v>
      </c>
      <c r="Q20" s="221">
        <f t="shared" si="6"/>
        <v>-5304.6</v>
      </c>
      <c r="R20" s="228">
        <v>308</v>
      </c>
      <c r="S20" s="230">
        <f t="shared" si="7"/>
        <v>8028</v>
      </c>
      <c r="T20" s="226">
        <f t="shared" si="8"/>
        <v>3144</v>
      </c>
    </row>
    <row r="21" spans="1:20" ht="12.75">
      <c r="A21" s="227">
        <v>166</v>
      </c>
      <c r="B21" s="55"/>
      <c r="C21" s="221">
        <f t="shared" si="0"/>
        <v>17035.6</v>
      </c>
      <c r="D21" s="16"/>
      <c r="E21" s="221"/>
      <c r="F21" s="228"/>
      <c r="G21" s="221">
        <f t="shared" si="1"/>
        <v>0</v>
      </c>
      <c r="H21" s="228"/>
      <c r="I21" s="221">
        <f t="shared" si="2"/>
        <v>6255.6</v>
      </c>
      <c r="J21" s="229">
        <v>1152</v>
      </c>
      <c r="K21" s="221">
        <f t="shared" si="3"/>
        <v>37045</v>
      </c>
      <c r="L21" s="229">
        <v>336</v>
      </c>
      <c r="M21" s="221">
        <f t="shared" si="4"/>
        <v>9568.6</v>
      </c>
      <c r="N21" s="16"/>
      <c r="O21" s="221">
        <f t="shared" si="5"/>
        <v>0</v>
      </c>
      <c r="P21" s="224">
        <v>656</v>
      </c>
      <c r="Q21" s="221">
        <f t="shared" si="6"/>
        <v>-5960.6</v>
      </c>
      <c r="R21" s="228">
        <v>128</v>
      </c>
      <c r="S21" s="230">
        <f t="shared" si="7"/>
        <v>7900</v>
      </c>
      <c r="T21" s="226">
        <f t="shared" si="8"/>
        <v>2272</v>
      </c>
    </row>
    <row r="22" spans="1:20" ht="12.75">
      <c r="A22" s="227">
        <v>178</v>
      </c>
      <c r="B22" s="55">
        <v>4168</v>
      </c>
      <c r="C22" s="221">
        <f t="shared" si="0"/>
        <v>12867.599999999999</v>
      </c>
      <c r="D22" s="16"/>
      <c r="E22" s="221"/>
      <c r="F22" s="228"/>
      <c r="G22" s="221">
        <f t="shared" si="1"/>
        <v>0</v>
      </c>
      <c r="H22" s="228">
        <v>1536</v>
      </c>
      <c r="I22" s="221">
        <f t="shared" si="2"/>
        <v>4719.6</v>
      </c>
      <c r="J22" s="231">
        <v>3456</v>
      </c>
      <c r="K22" s="221">
        <f t="shared" si="3"/>
        <v>33589</v>
      </c>
      <c r="L22" s="229">
        <v>1152</v>
      </c>
      <c r="M22" s="221">
        <f t="shared" si="4"/>
        <v>8416.6</v>
      </c>
      <c r="N22" s="16"/>
      <c r="O22" s="221">
        <f t="shared" si="5"/>
        <v>0</v>
      </c>
      <c r="P22" s="224">
        <v>884</v>
      </c>
      <c r="Q22" s="221">
        <f t="shared" si="6"/>
        <v>-6844.6</v>
      </c>
      <c r="R22" s="228">
        <v>2720</v>
      </c>
      <c r="S22" s="230">
        <f t="shared" si="7"/>
        <v>5180</v>
      </c>
      <c r="T22" s="226">
        <f t="shared" si="8"/>
        <v>13916</v>
      </c>
    </row>
    <row r="23" spans="1:20" ht="12.75">
      <c r="A23" s="227">
        <v>180</v>
      </c>
      <c r="B23" s="55">
        <v>448</v>
      </c>
      <c r="C23" s="221">
        <f t="shared" si="0"/>
        <v>12419.599999999999</v>
      </c>
      <c r="D23" s="16"/>
      <c r="E23" s="221"/>
      <c r="F23" s="228"/>
      <c r="G23" s="221">
        <f t="shared" si="1"/>
        <v>0</v>
      </c>
      <c r="H23" s="228">
        <v>192</v>
      </c>
      <c r="I23" s="221">
        <f t="shared" si="2"/>
        <v>4527.6</v>
      </c>
      <c r="J23" s="224"/>
      <c r="K23" s="221">
        <f t="shared" si="3"/>
        <v>33589</v>
      </c>
      <c r="L23" s="229">
        <v>288</v>
      </c>
      <c r="M23" s="221">
        <f t="shared" si="4"/>
        <v>8128.6</v>
      </c>
      <c r="N23" s="16"/>
      <c r="O23" s="221">
        <f t="shared" si="5"/>
        <v>0</v>
      </c>
      <c r="P23" s="224"/>
      <c r="Q23" s="221">
        <f t="shared" si="6"/>
        <v>-6844.6</v>
      </c>
      <c r="R23" s="228">
        <v>358.4</v>
      </c>
      <c r="S23" s="230">
        <f t="shared" si="7"/>
        <v>4821.6</v>
      </c>
      <c r="T23" s="226">
        <f t="shared" si="8"/>
        <v>1286.4</v>
      </c>
    </row>
    <row r="24" spans="1:20" ht="12.75">
      <c r="A24" s="227">
        <v>194</v>
      </c>
      <c r="B24" s="55">
        <v>116</v>
      </c>
      <c r="C24" s="221">
        <f t="shared" si="0"/>
        <v>12303.599999999999</v>
      </c>
      <c r="D24" s="16"/>
      <c r="E24" s="221"/>
      <c r="F24" s="228"/>
      <c r="G24" s="221">
        <f t="shared" si="1"/>
        <v>0</v>
      </c>
      <c r="H24" s="228">
        <v>320</v>
      </c>
      <c r="I24" s="221">
        <f t="shared" si="2"/>
        <v>4207.6</v>
      </c>
      <c r="J24" s="224"/>
      <c r="K24" s="221">
        <f t="shared" si="3"/>
        <v>33589</v>
      </c>
      <c r="L24" s="224">
        <v>592</v>
      </c>
      <c r="M24" s="221">
        <f t="shared" si="4"/>
        <v>7536.6</v>
      </c>
      <c r="N24" s="16"/>
      <c r="O24" s="221">
        <f t="shared" si="5"/>
        <v>0</v>
      </c>
      <c r="P24" s="224">
        <v>260</v>
      </c>
      <c r="Q24" s="221">
        <f t="shared" si="6"/>
        <v>-7104.6</v>
      </c>
      <c r="R24" s="228"/>
      <c r="S24" s="230">
        <f t="shared" si="7"/>
        <v>4821.6</v>
      </c>
      <c r="T24" s="226">
        <f t="shared" si="8"/>
        <v>1288</v>
      </c>
    </row>
    <row r="25" spans="1:20" ht="12.75">
      <c r="A25" s="227">
        <v>210</v>
      </c>
      <c r="B25" s="55">
        <v>480</v>
      </c>
      <c r="C25" s="221">
        <f t="shared" si="0"/>
        <v>11823.599999999999</v>
      </c>
      <c r="D25" s="16"/>
      <c r="E25" s="221"/>
      <c r="F25" s="224"/>
      <c r="G25" s="221">
        <f t="shared" si="1"/>
        <v>0</v>
      </c>
      <c r="H25" s="228">
        <v>160</v>
      </c>
      <c r="I25" s="221">
        <f t="shared" si="2"/>
        <v>4047.6000000000004</v>
      </c>
      <c r="J25" s="224">
        <v>1440</v>
      </c>
      <c r="K25" s="221">
        <f t="shared" si="3"/>
        <v>32149</v>
      </c>
      <c r="L25" s="224">
        <v>400</v>
      </c>
      <c r="M25" s="221">
        <f t="shared" si="4"/>
        <v>7136.6</v>
      </c>
      <c r="N25" s="16"/>
      <c r="O25" s="221">
        <f t="shared" si="5"/>
        <v>0</v>
      </c>
      <c r="P25" s="224">
        <v>2160</v>
      </c>
      <c r="Q25" s="221">
        <f t="shared" si="6"/>
        <v>-9264.6</v>
      </c>
      <c r="R25" s="228"/>
      <c r="S25" s="230">
        <f t="shared" si="7"/>
        <v>4821.6</v>
      </c>
      <c r="T25" s="226">
        <f t="shared" si="8"/>
        <v>4640</v>
      </c>
    </row>
    <row r="26" spans="1:20" ht="12.75">
      <c r="A26" s="227">
        <v>215</v>
      </c>
      <c r="B26" s="55"/>
      <c r="C26" s="221">
        <f t="shared" si="0"/>
        <v>11823.599999999999</v>
      </c>
      <c r="D26" s="16"/>
      <c r="E26" s="221"/>
      <c r="F26" s="224"/>
      <c r="G26" s="221">
        <f t="shared" si="1"/>
        <v>0</v>
      </c>
      <c r="H26" s="228"/>
      <c r="I26" s="221">
        <f t="shared" si="2"/>
        <v>4047.6000000000004</v>
      </c>
      <c r="J26" s="224"/>
      <c r="K26" s="221">
        <f t="shared" si="3"/>
        <v>32149</v>
      </c>
      <c r="L26" s="224"/>
      <c r="M26" s="221">
        <f t="shared" si="4"/>
        <v>7136.6</v>
      </c>
      <c r="N26" s="16"/>
      <c r="O26" s="221">
        <f t="shared" si="5"/>
        <v>0</v>
      </c>
      <c r="P26" s="224"/>
      <c r="Q26" s="221">
        <f t="shared" si="6"/>
        <v>-9264.6</v>
      </c>
      <c r="R26" s="228"/>
      <c r="S26" s="230">
        <f t="shared" si="7"/>
        <v>4821.6</v>
      </c>
      <c r="T26" s="226">
        <f t="shared" si="8"/>
        <v>0</v>
      </c>
    </row>
    <row r="27" spans="1:20" ht="12.75">
      <c r="A27" s="227">
        <v>219</v>
      </c>
      <c r="B27" s="55"/>
      <c r="C27" s="221">
        <f t="shared" si="0"/>
        <v>11823.599999999999</v>
      </c>
      <c r="D27" s="16"/>
      <c r="E27" s="221"/>
      <c r="F27" s="224"/>
      <c r="G27" s="221">
        <f t="shared" si="1"/>
        <v>0</v>
      </c>
      <c r="H27" s="228"/>
      <c r="I27" s="221">
        <f t="shared" si="2"/>
        <v>4047.6000000000004</v>
      </c>
      <c r="J27" s="224"/>
      <c r="K27" s="221">
        <f t="shared" si="3"/>
        <v>32149</v>
      </c>
      <c r="L27" s="224"/>
      <c r="M27" s="221">
        <f t="shared" si="4"/>
        <v>7136.6</v>
      </c>
      <c r="N27" s="16"/>
      <c r="O27" s="221">
        <f t="shared" si="5"/>
        <v>0</v>
      </c>
      <c r="P27" s="224"/>
      <c r="Q27" s="221">
        <f t="shared" si="6"/>
        <v>-9264.6</v>
      </c>
      <c r="R27" s="228"/>
      <c r="S27" s="230">
        <f t="shared" si="7"/>
        <v>4821.6</v>
      </c>
      <c r="T27" s="226">
        <f t="shared" si="8"/>
        <v>0</v>
      </c>
    </row>
    <row r="28" spans="1:20" ht="12.75">
      <c r="A28" s="227">
        <v>222</v>
      </c>
      <c r="B28" s="55">
        <v>758</v>
      </c>
      <c r="C28" s="221">
        <f t="shared" si="0"/>
        <v>11065.599999999999</v>
      </c>
      <c r="D28" s="16"/>
      <c r="E28" s="221"/>
      <c r="F28" s="224"/>
      <c r="G28" s="221">
        <f t="shared" si="1"/>
        <v>0</v>
      </c>
      <c r="H28" s="228">
        <v>664</v>
      </c>
      <c r="I28" s="221">
        <f t="shared" si="2"/>
        <v>3383.6000000000004</v>
      </c>
      <c r="J28" s="228">
        <v>1680.8</v>
      </c>
      <c r="K28" s="221">
        <f t="shared" si="3"/>
        <v>30468.2</v>
      </c>
      <c r="L28" s="224">
        <v>633.6</v>
      </c>
      <c r="M28" s="221">
        <f t="shared" si="4"/>
        <v>6503</v>
      </c>
      <c r="N28" s="16"/>
      <c r="O28" s="221">
        <f t="shared" si="5"/>
        <v>0</v>
      </c>
      <c r="P28" s="224"/>
      <c r="Q28" s="221">
        <f t="shared" si="6"/>
        <v>-9264.6</v>
      </c>
      <c r="R28" s="228">
        <v>736</v>
      </c>
      <c r="S28" s="230">
        <f t="shared" si="7"/>
        <v>4085.6000000000004</v>
      </c>
      <c r="T28" s="226">
        <f t="shared" si="8"/>
        <v>4472.4</v>
      </c>
    </row>
    <row r="29" spans="1:20" ht="12.75">
      <c r="A29" s="227">
        <v>225</v>
      </c>
      <c r="B29" s="55">
        <v>761</v>
      </c>
      <c r="C29" s="221">
        <f t="shared" si="0"/>
        <v>10304.599999999999</v>
      </c>
      <c r="D29" s="16"/>
      <c r="E29" s="221"/>
      <c r="F29" s="224"/>
      <c r="G29" s="221">
        <f t="shared" si="1"/>
        <v>0</v>
      </c>
      <c r="H29" s="228">
        <v>1068</v>
      </c>
      <c r="I29" s="221">
        <f t="shared" si="2"/>
        <v>2315.6000000000004</v>
      </c>
      <c r="J29" s="224"/>
      <c r="K29" s="221">
        <f t="shared" si="3"/>
        <v>30468.2</v>
      </c>
      <c r="L29" s="224"/>
      <c r="M29" s="221">
        <f t="shared" si="4"/>
        <v>6503</v>
      </c>
      <c r="N29" s="16"/>
      <c r="O29" s="221">
        <f t="shared" si="5"/>
        <v>0</v>
      </c>
      <c r="P29" s="224"/>
      <c r="Q29" s="221">
        <f t="shared" si="6"/>
        <v>-9264.6</v>
      </c>
      <c r="R29" s="228"/>
      <c r="S29" s="230">
        <f t="shared" si="7"/>
        <v>4085.6000000000004</v>
      </c>
      <c r="T29" s="226">
        <f t="shared" si="8"/>
        <v>1829</v>
      </c>
    </row>
    <row r="30" spans="1:20" ht="13.5" thickBot="1">
      <c r="A30" s="232"/>
      <c r="B30" s="233"/>
      <c r="C30" s="234">
        <f t="shared" si="0"/>
        <v>10304.599999999999</v>
      </c>
      <c r="D30" s="235"/>
      <c r="E30" s="236"/>
      <c r="F30" s="235"/>
      <c r="G30" s="236">
        <f t="shared" si="1"/>
        <v>0</v>
      </c>
      <c r="H30" s="235"/>
      <c r="I30" s="236">
        <f t="shared" si="2"/>
        <v>2315.6000000000004</v>
      </c>
      <c r="J30" s="235"/>
      <c r="K30" s="236">
        <f t="shared" si="3"/>
        <v>30468.2</v>
      </c>
      <c r="L30" s="235"/>
      <c r="M30" s="236">
        <f t="shared" si="4"/>
        <v>6503</v>
      </c>
      <c r="N30" s="235"/>
      <c r="O30" s="236">
        <f t="shared" si="5"/>
        <v>0</v>
      </c>
      <c r="P30" s="235"/>
      <c r="Q30" s="236">
        <f t="shared" si="6"/>
        <v>-9264.6</v>
      </c>
      <c r="R30" s="237"/>
      <c r="S30" s="238">
        <f t="shared" si="7"/>
        <v>4085.6000000000004</v>
      </c>
      <c r="T30" s="239">
        <f t="shared" si="8"/>
        <v>0</v>
      </c>
    </row>
    <row r="31" spans="1:20" ht="30.75" customHeight="1" thickBot="1" thickTop="1">
      <c r="A31" s="319" t="s">
        <v>81</v>
      </c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T31" s="176">
        <f>SUM(T5:T30)</f>
        <v>144587.6</v>
      </c>
    </row>
    <row r="32" spans="1:18" ht="13.5" thickTop="1">
      <c r="A32" s="194" t="s">
        <v>76</v>
      </c>
      <c r="B32" s="330" t="s">
        <v>4</v>
      </c>
      <c r="C32" s="331"/>
      <c r="D32" s="332" t="s">
        <v>5</v>
      </c>
      <c r="E32" s="331"/>
      <c r="F32" s="333" t="s">
        <v>10</v>
      </c>
      <c r="G32" s="331"/>
      <c r="H32" s="333" t="s">
        <v>12</v>
      </c>
      <c r="I32" s="331"/>
      <c r="J32" s="333" t="s">
        <v>11</v>
      </c>
      <c r="K32" s="331"/>
      <c r="L32" s="333" t="s">
        <v>15</v>
      </c>
      <c r="M32" s="332"/>
      <c r="N32" s="332" t="s">
        <v>2</v>
      </c>
      <c r="O32" s="331"/>
      <c r="P32" s="333" t="s">
        <v>13</v>
      </c>
      <c r="Q32" s="334"/>
      <c r="R32" s="195" t="s">
        <v>7</v>
      </c>
    </row>
    <row r="33" spans="1:18" ht="13.5" thickBot="1">
      <c r="A33" s="21" t="s">
        <v>78</v>
      </c>
      <c r="B33" s="240" t="s">
        <v>7</v>
      </c>
      <c r="C33" s="241"/>
      <c r="D33" s="242" t="s">
        <v>7</v>
      </c>
      <c r="E33" s="241"/>
      <c r="F33" s="242" t="s">
        <v>7</v>
      </c>
      <c r="G33" s="241"/>
      <c r="H33" s="242" t="s">
        <v>7</v>
      </c>
      <c r="I33" s="241"/>
      <c r="J33" s="243" t="s">
        <v>7</v>
      </c>
      <c r="K33" s="244"/>
      <c r="L33" s="245" t="s">
        <v>7</v>
      </c>
      <c r="M33" s="245"/>
      <c r="N33" s="242" t="s">
        <v>7</v>
      </c>
      <c r="O33" s="241"/>
      <c r="P33" s="242" t="s">
        <v>7</v>
      </c>
      <c r="Q33" s="246"/>
      <c r="R33" s="204" t="s">
        <v>79</v>
      </c>
    </row>
    <row r="34" spans="1:18" ht="13.5" thickBot="1">
      <c r="A34" s="74"/>
      <c r="B34" s="247" t="s">
        <v>80</v>
      </c>
      <c r="C34" s="209">
        <v>8000</v>
      </c>
      <c r="D34" s="208"/>
      <c r="E34" s="209">
        <v>0</v>
      </c>
      <c r="F34" s="210"/>
      <c r="G34" s="209">
        <v>4000</v>
      </c>
      <c r="H34" s="212"/>
      <c r="I34" s="213">
        <v>4000</v>
      </c>
      <c r="J34" s="212"/>
      <c r="K34" s="213">
        <v>0</v>
      </c>
      <c r="L34" s="210"/>
      <c r="M34" s="209">
        <v>0</v>
      </c>
      <c r="N34" s="208"/>
      <c r="O34" s="209">
        <v>0</v>
      </c>
      <c r="P34" s="214"/>
      <c r="Q34" s="248">
        <v>0</v>
      </c>
      <c r="R34" s="249">
        <f>G34+I34+K34+M34+O34+Q34+E34+C34</f>
        <v>16000</v>
      </c>
    </row>
    <row r="35" spans="1:18" ht="12.75">
      <c r="A35" s="250">
        <v>14</v>
      </c>
      <c r="B35" s="251"/>
      <c r="C35" s="221">
        <f aca="true" t="shared" si="9" ref="C35:C60">C34-B35</f>
        <v>8000</v>
      </c>
      <c r="D35" s="69"/>
      <c r="E35" s="221">
        <f aca="true" t="shared" si="10" ref="E35:E60">E34-D35</f>
        <v>0</v>
      </c>
      <c r="F35" s="216"/>
      <c r="G35" s="222">
        <f aca="true" t="shared" si="11" ref="G35:G60">G34-F35</f>
        <v>4000</v>
      </c>
      <c r="H35" s="212"/>
      <c r="I35" s="222">
        <f aca="true" t="shared" si="12" ref="I35:I60">I34-H35</f>
        <v>4000</v>
      </c>
      <c r="J35" s="223"/>
      <c r="K35" s="222">
        <f aca="true" t="shared" si="13" ref="K35:K60">K34-J35</f>
        <v>0</v>
      </c>
      <c r="L35" s="224"/>
      <c r="M35" s="221">
        <f aca="true" t="shared" si="14" ref="M35:M60">M34-L35</f>
        <v>0</v>
      </c>
      <c r="N35" s="69"/>
      <c r="O35" s="221">
        <f aca="true" t="shared" si="15" ref="O35:O60">O34-N35</f>
        <v>0</v>
      </c>
      <c r="P35" s="212"/>
      <c r="Q35" s="252">
        <f aca="true" t="shared" si="16" ref="Q35:Q60">Q34-P35</f>
        <v>0</v>
      </c>
      <c r="R35" s="226">
        <f aca="true" t="shared" si="17" ref="R35:R60">F35+H35+J35+L35+N35+P35+D35+B35</f>
        <v>0</v>
      </c>
    </row>
    <row r="36" spans="1:18" ht="12.75">
      <c r="A36" s="253">
        <v>50</v>
      </c>
      <c r="B36" s="254">
        <v>238</v>
      </c>
      <c r="C36" s="221">
        <f t="shared" si="9"/>
        <v>7762</v>
      </c>
      <c r="D36" s="16"/>
      <c r="E36" s="221">
        <f t="shared" si="10"/>
        <v>0</v>
      </c>
      <c r="F36" s="228"/>
      <c r="G36" s="221">
        <f t="shared" si="11"/>
        <v>4000</v>
      </c>
      <c r="H36" s="228"/>
      <c r="I36" s="221">
        <f t="shared" si="12"/>
        <v>4000</v>
      </c>
      <c r="J36" s="229"/>
      <c r="K36" s="221">
        <f t="shared" si="13"/>
        <v>0</v>
      </c>
      <c r="L36" s="224"/>
      <c r="M36" s="221">
        <f t="shared" si="14"/>
        <v>0</v>
      </c>
      <c r="N36" s="16"/>
      <c r="O36" s="221">
        <f t="shared" si="15"/>
        <v>0</v>
      </c>
      <c r="P36" s="224"/>
      <c r="Q36" s="255">
        <f t="shared" si="16"/>
        <v>0</v>
      </c>
      <c r="R36" s="226">
        <f t="shared" si="17"/>
        <v>238</v>
      </c>
    </row>
    <row r="37" spans="1:18" ht="12.75">
      <c r="A37" s="253">
        <v>109</v>
      </c>
      <c r="B37" s="254">
        <v>1080</v>
      </c>
      <c r="C37" s="221">
        <f t="shared" si="9"/>
        <v>6682</v>
      </c>
      <c r="D37" s="16"/>
      <c r="E37" s="221">
        <f t="shared" si="10"/>
        <v>0</v>
      </c>
      <c r="F37" s="228"/>
      <c r="G37" s="221">
        <f t="shared" si="11"/>
        <v>4000</v>
      </c>
      <c r="H37" s="228">
        <v>1000</v>
      </c>
      <c r="I37" s="221">
        <f t="shared" si="12"/>
        <v>3000</v>
      </c>
      <c r="J37" s="229"/>
      <c r="K37" s="221">
        <f t="shared" si="13"/>
        <v>0</v>
      </c>
      <c r="L37" s="229"/>
      <c r="M37" s="221">
        <f t="shared" si="14"/>
        <v>0</v>
      </c>
      <c r="N37" s="16"/>
      <c r="O37" s="221">
        <f t="shared" si="15"/>
        <v>0</v>
      </c>
      <c r="P37" s="224"/>
      <c r="Q37" s="255">
        <f t="shared" si="16"/>
        <v>0</v>
      </c>
      <c r="R37" s="226">
        <f t="shared" si="17"/>
        <v>2080</v>
      </c>
    </row>
    <row r="38" spans="1:18" ht="12.75">
      <c r="A38" s="253">
        <v>111</v>
      </c>
      <c r="B38" s="254"/>
      <c r="C38" s="221">
        <f t="shared" si="9"/>
        <v>6682</v>
      </c>
      <c r="D38" s="16"/>
      <c r="E38" s="221">
        <f t="shared" si="10"/>
        <v>0</v>
      </c>
      <c r="F38" s="228"/>
      <c r="G38" s="221">
        <f t="shared" si="11"/>
        <v>4000</v>
      </c>
      <c r="H38" s="228"/>
      <c r="I38" s="221">
        <f t="shared" si="12"/>
        <v>3000</v>
      </c>
      <c r="J38" s="229"/>
      <c r="K38" s="221">
        <f t="shared" si="13"/>
        <v>0</v>
      </c>
      <c r="L38" s="229"/>
      <c r="M38" s="221">
        <f t="shared" si="14"/>
        <v>0</v>
      </c>
      <c r="N38" s="16"/>
      <c r="O38" s="221">
        <f t="shared" si="15"/>
        <v>0</v>
      </c>
      <c r="P38" s="224"/>
      <c r="Q38" s="255">
        <f t="shared" si="16"/>
        <v>0</v>
      </c>
      <c r="R38" s="226">
        <f t="shared" si="17"/>
        <v>0</v>
      </c>
    </row>
    <row r="39" spans="1:18" ht="12.75">
      <c r="A39" s="253">
        <v>113</v>
      </c>
      <c r="B39" s="254"/>
      <c r="C39" s="221">
        <f t="shared" si="9"/>
        <v>6682</v>
      </c>
      <c r="D39" s="16"/>
      <c r="E39" s="221">
        <f t="shared" si="10"/>
        <v>0</v>
      </c>
      <c r="F39" s="228"/>
      <c r="G39" s="221">
        <f t="shared" si="11"/>
        <v>4000</v>
      </c>
      <c r="H39" s="228"/>
      <c r="I39" s="221">
        <f t="shared" si="12"/>
        <v>3000</v>
      </c>
      <c r="J39" s="229"/>
      <c r="K39" s="221">
        <f t="shared" si="13"/>
        <v>0</v>
      </c>
      <c r="L39" s="229"/>
      <c r="M39" s="221">
        <f t="shared" si="14"/>
        <v>0</v>
      </c>
      <c r="N39" s="16"/>
      <c r="O39" s="221">
        <f t="shared" si="15"/>
        <v>0</v>
      </c>
      <c r="P39" s="224"/>
      <c r="Q39" s="255">
        <f t="shared" si="16"/>
        <v>0</v>
      </c>
      <c r="R39" s="226">
        <f t="shared" si="17"/>
        <v>0</v>
      </c>
    </row>
    <row r="40" spans="1:18" ht="12.75">
      <c r="A40" s="253">
        <v>123</v>
      </c>
      <c r="B40" s="254">
        <v>752</v>
      </c>
      <c r="C40" s="221">
        <f t="shared" si="9"/>
        <v>5930</v>
      </c>
      <c r="D40" s="16"/>
      <c r="E40" s="221">
        <f t="shared" si="10"/>
        <v>0</v>
      </c>
      <c r="F40" s="228"/>
      <c r="G40" s="221">
        <f t="shared" si="11"/>
        <v>4000</v>
      </c>
      <c r="H40" s="228">
        <v>520</v>
      </c>
      <c r="I40" s="221">
        <f t="shared" si="12"/>
        <v>2480</v>
      </c>
      <c r="J40" s="229"/>
      <c r="K40" s="221">
        <f t="shared" si="13"/>
        <v>0</v>
      </c>
      <c r="L40" s="229"/>
      <c r="M40" s="221">
        <f t="shared" si="14"/>
        <v>0</v>
      </c>
      <c r="N40" s="16"/>
      <c r="O40" s="221">
        <f t="shared" si="15"/>
        <v>0</v>
      </c>
      <c r="P40" s="224"/>
      <c r="Q40" s="255">
        <f t="shared" si="16"/>
        <v>0</v>
      </c>
      <c r="R40" s="226">
        <f t="shared" si="17"/>
        <v>1272</v>
      </c>
    </row>
    <row r="41" spans="1:18" ht="12.75">
      <c r="A41" s="253">
        <v>126</v>
      </c>
      <c r="B41" s="254"/>
      <c r="C41" s="221">
        <f t="shared" si="9"/>
        <v>5930</v>
      </c>
      <c r="D41" s="16"/>
      <c r="E41" s="221">
        <f t="shared" si="10"/>
        <v>0</v>
      </c>
      <c r="F41" s="228"/>
      <c r="G41" s="221">
        <f t="shared" si="11"/>
        <v>4000</v>
      </c>
      <c r="H41" s="228"/>
      <c r="I41" s="221">
        <f t="shared" si="12"/>
        <v>2480</v>
      </c>
      <c r="J41" s="229"/>
      <c r="K41" s="221">
        <f t="shared" si="13"/>
        <v>0</v>
      </c>
      <c r="L41" s="229"/>
      <c r="M41" s="221">
        <f t="shared" si="14"/>
        <v>0</v>
      </c>
      <c r="N41" s="16"/>
      <c r="O41" s="221">
        <f t="shared" si="15"/>
        <v>0</v>
      </c>
      <c r="P41" s="224"/>
      <c r="Q41" s="255">
        <f t="shared" si="16"/>
        <v>0</v>
      </c>
      <c r="R41" s="226">
        <f t="shared" si="17"/>
        <v>0</v>
      </c>
    </row>
    <row r="42" spans="1:18" ht="12.75">
      <c r="A42" s="253">
        <v>132</v>
      </c>
      <c r="B42" s="254"/>
      <c r="C42" s="221">
        <f t="shared" si="9"/>
        <v>5930</v>
      </c>
      <c r="D42" s="16"/>
      <c r="E42" s="221">
        <f t="shared" si="10"/>
        <v>0</v>
      </c>
      <c r="F42" s="228"/>
      <c r="G42" s="221">
        <f t="shared" si="11"/>
        <v>4000</v>
      </c>
      <c r="H42" s="228"/>
      <c r="I42" s="221">
        <f t="shared" si="12"/>
        <v>2480</v>
      </c>
      <c r="J42" s="229"/>
      <c r="K42" s="221">
        <f t="shared" si="13"/>
        <v>0</v>
      </c>
      <c r="L42" s="229"/>
      <c r="M42" s="221">
        <f t="shared" si="14"/>
        <v>0</v>
      </c>
      <c r="N42" s="16"/>
      <c r="O42" s="221">
        <f t="shared" si="15"/>
        <v>0</v>
      </c>
      <c r="P42" s="224"/>
      <c r="Q42" s="255">
        <f t="shared" si="16"/>
        <v>0</v>
      </c>
      <c r="R42" s="226">
        <f t="shared" si="17"/>
        <v>0</v>
      </c>
    </row>
    <row r="43" spans="1:18" ht="12.75">
      <c r="A43" s="253">
        <v>133</v>
      </c>
      <c r="B43" s="254"/>
      <c r="C43" s="221">
        <f t="shared" si="9"/>
        <v>5930</v>
      </c>
      <c r="D43" s="16"/>
      <c r="E43" s="221">
        <f t="shared" si="10"/>
        <v>0</v>
      </c>
      <c r="F43" s="228"/>
      <c r="G43" s="221">
        <f t="shared" si="11"/>
        <v>4000</v>
      </c>
      <c r="H43" s="228"/>
      <c r="I43" s="221">
        <f t="shared" si="12"/>
        <v>2480</v>
      </c>
      <c r="J43" s="229"/>
      <c r="K43" s="221">
        <f t="shared" si="13"/>
        <v>0</v>
      </c>
      <c r="L43" s="229"/>
      <c r="M43" s="221">
        <f t="shared" si="14"/>
        <v>0</v>
      </c>
      <c r="N43" s="16"/>
      <c r="O43" s="221">
        <f t="shared" si="15"/>
        <v>0</v>
      </c>
      <c r="P43" s="224"/>
      <c r="Q43" s="255">
        <f t="shared" si="16"/>
        <v>0</v>
      </c>
      <c r="R43" s="226">
        <f t="shared" si="17"/>
        <v>0</v>
      </c>
    </row>
    <row r="44" spans="1:18" ht="12.75">
      <c r="A44" s="253">
        <v>137</v>
      </c>
      <c r="B44" s="254"/>
      <c r="C44" s="221">
        <f t="shared" si="9"/>
        <v>5930</v>
      </c>
      <c r="D44" s="16"/>
      <c r="E44" s="221">
        <f t="shared" si="10"/>
        <v>0</v>
      </c>
      <c r="F44" s="228"/>
      <c r="G44" s="221">
        <f t="shared" si="11"/>
        <v>4000</v>
      </c>
      <c r="H44" s="228"/>
      <c r="I44" s="221">
        <f t="shared" si="12"/>
        <v>2480</v>
      </c>
      <c r="J44" s="229"/>
      <c r="K44" s="221">
        <f t="shared" si="13"/>
        <v>0</v>
      </c>
      <c r="L44" s="229"/>
      <c r="M44" s="221">
        <f t="shared" si="14"/>
        <v>0</v>
      </c>
      <c r="N44" s="16"/>
      <c r="O44" s="221">
        <f t="shared" si="15"/>
        <v>0</v>
      </c>
      <c r="P44" s="224"/>
      <c r="Q44" s="255">
        <f t="shared" si="16"/>
        <v>0</v>
      </c>
      <c r="R44" s="226">
        <f t="shared" si="17"/>
        <v>0</v>
      </c>
    </row>
    <row r="45" spans="1:18" ht="12.75">
      <c r="A45" s="253">
        <v>142</v>
      </c>
      <c r="B45" s="254"/>
      <c r="C45" s="221">
        <f t="shared" si="9"/>
        <v>5930</v>
      </c>
      <c r="D45" s="16"/>
      <c r="E45" s="221">
        <f t="shared" si="10"/>
        <v>0</v>
      </c>
      <c r="F45" s="228"/>
      <c r="G45" s="221">
        <f t="shared" si="11"/>
        <v>4000</v>
      </c>
      <c r="H45" s="228"/>
      <c r="I45" s="221">
        <f t="shared" si="12"/>
        <v>2480</v>
      </c>
      <c r="J45" s="229"/>
      <c r="K45" s="221">
        <f t="shared" si="13"/>
        <v>0</v>
      </c>
      <c r="L45" s="229"/>
      <c r="M45" s="221">
        <f t="shared" si="14"/>
        <v>0</v>
      </c>
      <c r="N45" s="16"/>
      <c r="O45" s="221">
        <f t="shared" si="15"/>
        <v>0</v>
      </c>
      <c r="P45" s="224"/>
      <c r="Q45" s="255">
        <f t="shared" si="16"/>
        <v>0</v>
      </c>
      <c r="R45" s="226">
        <f t="shared" si="17"/>
        <v>0</v>
      </c>
    </row>
    <row r="46" spans="1:18" ht="12.75">
      <c r="A46" s="253">
        <v>147</v>
      </c>
      <c r="B46" s="254">
        <v>2890.8</v>
      </c>
      <c r="C46" s="221">
        <f t="shared" si="9"/>
        <v>3039.2</v>
      </c>
      <c r="D46" s="16"/>
      <c r="E46" s="221">
        <f t="shared" si="10"/>
        <v>0</v>
      </c>
      <c r="F46" s="228">
        <v>1008</v>
      </c>
      <c r="G46" s="221">
        <f t="shared" si="11"/>
        <v>2992</v>
      </c>
      <c r="H46" s="228"/>
      <c r="I46" s="221">
        <f t="shared" si="12"/>
        <v>2480</v>
      </c>
      <c r="J46" s="229"/>
      <c r="K46" s="221">
        <f t="shared" si="13"/>
        <v>0</v>
      </c>
      <c r="L46" s="229"/>
      <c r="M46" s="221">
        <f t="shared" si="14"/>
        <v>0</v>
      </c>
      <c r="N46" s="16"/>
      <c r="O46" s="221">
        <f t="shared" si="15"/>
        <v>0</v>
      </c>
      <c r="P46" s="224"/>
      <c r="Q46" s="255">
        <f t="shared" si="16"/>
        <v>0</v>
      </c>
      <c r="R46" s="226">
        <f t="shared" si="17"/>
        <v>3898.8</v>
      </c>
    </row>
    <row r="47" spans="1:18" ht="12.75">
      <c r="A47" s="253">
        <v>155</v>
      </c>
      <c r="B47" s="254">
        <v>2176</v>
      </c>
      <c r="C47" s="221">
        <f t="shared" si="9"/>
        <v>863.1999999999998</v>
      </c>
      <c r="D47" s="16"/>
      <c r="E47" s="221">
        <f t="shared" si="10"/>
        <v>0</v>
      </c>
      <c r="F47" s="228"/>
      <c r="G47" s="221">
        <f t="shared" si="11"/>
        <v>2992</v>
      </c>
      <c r="H47" s="228">
        <v>1152</v>
      </c>
      <c r="I47" s="221">
        <f t="shared" si="12"/>
        <v>1328</v>
      </c>
      <c r="J47" s="229"/>
      <c r="K47" s="221">
        <f t="shared" si="13"/>
        <v>0</v>
      </c>
      <c r="L47" s="229"/>
      <c r="M47" s="221">
        <f t="shared" si="14"/>
        <v>0</v>
      </c>
      <c r="N47" s="16"/>
      <c r="O47" s="221">
        <f t="shared" si="15"/>
        <v>0</v>
      </c>
      <c r="P47" s="224"/>
      <c r="Q47" s="255">
        <f t="shared" si="16"/>
        <v>0</v>
      </c>
      <c r="R47" s="226">
        <f t="shared" si="17"/>
        <v>3328</v>
      </c>
    </row>
    <row r="48" spans="1:18" ht="12.75">
      <c r="A48" s="253">
        <v>157</v>
      </c>
      <c r="B48" s="254"/>
      <c r="C48" s="221">
        <f t="shared" si="9"/>
        <v>863.1999999999998</v>
      </c>
      <c r="D48" s="16"/>
      <c r="E48" s="221">
        <f t="shared" si="10"/>
        <v>0</v>
      </c>
      <c r="F48" s="228"/>
      <c r="G48" s="221">
        <f t="shared" si="11"/>
        <v>2992</v>
      </c>
      <c r="H48" s="228"/>
      <c r="I48" s="221">
        <f t="shared" si="12"/>
        <v>1328</v>
      </c>
      <c r="J48" s="229"/>
      <c r="K48" s="221">
        <f t="shared" si="13"/>
        <v>0</v>
      </c>
      <c r="L48" s="229"/>
      <c r="M48" s="221">
        <f t="shared" si="14"/>
        <v>0</v>
      </c>
      <c r="N48" s="16"/>
      <c r="O48" s="221">
        <f t="shared" si="15"/>
        <v>0</v>
      </c>
      <c r="P48" s="224"/>
      <c r="Q48" s="255">
        <f t="shared" si="16"/>
        <v>0</v>
      </c>
      <c r="R48" s="226">
        <f t="shared" si="17"/>
        <v>0</v>
      </c>
    </row>
    <row r="49" spans="1:18" ht="12.75">
      <c r="A49" s="253">
        <v>161</v>
      </c>
      <c r="B49" s="254"/>
      <c r="C49" s="221">
        <f t="shared" si="9"/>
        <v>863.1999999999998</v>
      </c>
      <c r="D49" s="16"/>
      <c r="E49" s="221">
        <f t="shared" si="10"/>
        <v>0</v>
      </c>
      <c r="F49" s="228"/>
      <c r="G49" s="221">
        <f t="shared" si="11"/>
        <v>2992</v>
      </c>
      <c r="H49" s="228"/>
      <c r="I49" s="221">
        <f t="shared" si="12"/>
        <v>1328</v>
      </c>
      <c r="J49" s="229"/>
      <c r="K49" s="221">
        <f t="shared" si="13"/>
        <v>0</v>
      </c>
      <c r="L49" s="229"/>
      <c r="M49" s="221">
        <f t="shared" si="14"/>
        <v>0</v>
      </c>
      <c r="N49" s="16"/>
      <c r="O49" s="221">
        <f t="shared" si="15"/>
        <v>0</v>
      </c>
      <c r="P49" s="224"/>
      <c r="Q49" s="255">
        <f t="shared" si="16"/>
        <v>0</v>
      </c>
      <c r="R49" s="226">
        <f t="shared" si="17"/>
        <v>0</v>
      </c>
    </row>
    <row r="50" spans="1:18" ht="12.75">
      <c r="A50" s="253">
        <v>162</v>
      </c>
      <c r="B50" s="254"/>
      <c r="C50" s="221">
        <f t="shared" si="9"/>
        <v>863.1999999999998</v>
      </c>
      <c r="D50" s="16"/>
      <c r="E50" s="221">
        <f t="shared" si="10"/>
        <v>0</v>
      </c>
      <c r="F50" s="228"/>
      <c r="G50" s="221">
        <f t="shared" si="11"/>
        <v>2992</v>
      </c>
      <c r="H50" s="228"/>
      <c r="I50" s="221">
        <f t="shared" si="12"/>
        <v>1328</v>
      </c>
      <c r="J50" s="229"/>
      <c r="K50" s="221">
        <f t="shared" si="13"/>
        <v>0</v>
      </c>
      <c r="L50" s="229"/>
      <c r="M50" s="221">
        <f t="shared" si="14"/>
        <v>0</v>
      </c>
      <c r="N50" s="16"/>
      <c r="O50" s="221">
        <f t="shared" si="15"/>
        <v>0</v>
      </c>
      <c r="P50" s="224"/>
      <c r="Q50" s="255">
        <f t="shared" si="16"/>
        <v>0</v>
      </c>
      <c r="R50" s="226">
        <f t="shared" si="17"/>
        <v>0</v>
      </c>
    </row>
    <row r="51" spans="1:18" ht="12.75">
      <c r="A51" s="253">
        <v>166</v>
      </c>
      <c r="B51" s="254"/>
      <c r="C51" s="221">
        <f t="shared" si="9"/>
        <v>863.1999999999998</v>
      </c>
      <c r="D51" s="16"/>
      <c r="E51" s="221">
        <f t="shared" si="10"/>
        <v>0</v>
      </c>
      <c r="F51" s="228"/>
      <c r="G51" s="221">
        <f t="shared" si="11"/>
        <v>2992</v>
      </c>
      <c r="H51" s="228"/>
      <c r="I51" s="221">
        <f t="shared" si="12"/>
        <v>1328</v>
      </c>
      <c r="J51" s="229"/>
      <c r="K51" s="221">
        <f t="shared" si="13"/>
        <v>0</v>
      </c>
      <c r="L51" s="229"/>
      <c r="M51" s="221">
        <f t="shared" si="14"/>
        <v>0</v>
      </c>
      <c r="N51" s="16"/>
      <c r="O51" s="221">
        <f t="shared" si="15"/>
        <v>0</v>
      </c>
      <c r="P51" s="224"/>
      <c r="Q51" s="255">
        <f t="shared" si="16"/>
        <v>0</v>
      </c>
      <c r="R51" s="226">
        <f t="shared" si="17"/>
        <v>0</v>
      </c>
    </row>
    <row r="52" spans="1:18" ht="12.75">
      <c r="A52" s="253">
        <v>178</v>
      </c>
      <c r="B52" s="254"/>
      <c r="C52" s="221">
        <f t="shared" si="9"/>
        <v>863.1999999999998</v>
      </c>
      <c r="D52" s="16"/>
      <c r="E52" s="221">
        <f t="shared" si="10"/>
        <v>0</v>
      </c>
      <c r="F52" s="228"/>
      <c r="G52" s="221">
        <f t="shared" si="11"/>
        <v>2992</v>
      </c>
      <c r="H52" s="228"/>
      <c r="I52" s="221">
        <f t="shared" si="12"/>
        <v>1328</v>
      </c>
      <c r="J52" s="231"/>
      <c r="K52" s="221">
        <f t="shared" si="13"/>
        <v>0</v>
      </c>
      <c r="L52" s="229"/>
      <c r="M52" s="221">
        <f t="shared" si="14"/>
        <v>0</v>
      </c>
      <c r="N52" s="16"/>
      <c r="O52" s="221">
        <f t="shared" si="15"/>
        <v>0</v>
      </c>
      <c r="P52" s="224"/>
      <c r="Q52" s="255">
        <f t="shared" si="16"/>
        <v>0</v>
      </c>
      <c r="R52" s="226">
        <f t="shared" si="17"/>
        <v>0</v>
      </c>
    </row>
    <row r="53" spans="1:18" ht="12.75">
      <c r="A53" s="253">
        <v>180</v>
      </c>
      <c r="B53" s="254"/>
      <c r="C53" s="221">
        <f t="shared" si="9"/>
        <v>863.1999999999998</v>
      </c>
      <c r="D53" s="16"/>
      <c r="E53" s="221">
        <f t="shared" si="10"/>
        <v>0</v>
      </c>
      <c r="F53" s="228"/>
      <c r="G53" s="221">
        <f t="shared" si="11"/>
        <v>2992</v>
      </c>
      <c r="H53" s="228"/>
      <c r="I53" s="221">
        <f t="shared" si="12"/>
        <v>1328</v>
      </c>
      <c r="J53" s="224"/>
      <c r="K53" s="221">
        <f t="shared" si="13"/>
        <v>0</v>
      </c>
      <c r="L53" s="229"/>
      <c r="M53" s="221">
        <f t="shared" si="14"/>
        <v>0</v>
      </c>
      <c r="N53" s="16"/>
      <c r="O53" s="221">
        <f t="shared" si="15"/>
        <v>0</v>
      </c>
      <c r="P53" s="224"/>
      <c r="Q53" s="255">
        <f t="shared" si="16"/>
        <v>0</v>
      </c>
      <c r="R53" s="226">
        <f t="shared" si="17"/>
        <v>0</v>
      </c>
    </row>
    <row r="54" spans="1:18" ht="12.75">
      <c r="A54" s="253">
        <v>194</v>
      </c>
      <c r="B54" s="254"/>
      <c r="C54" s="221">
        <f t="shared" si="9"/>
        <v>863.1999999999998</v>
      </c>
      <c r="D54" s="16"/>
      <c r="E54" s="221">
        <f t="shared" si="10"/>
        <v>0</v>
      </c>
      <c r="F54" s="228"/>
      <c r="G54" s="221">
        <f t="shared" si="11"/>
        <v>2992</v>
      </c>
      <c r="H54" s="228"/>
      <c r="I54" s="221">
        <f t="shared" si="12"/>
        <v>1328</v>
      </c>
      <c r="J54" s="224"/>
      <c r="K54" s="221">
        <f t="shared" si="13"/>
        <v>0</v>
      </c>
      <c r="L54" s="224"/>
      <c r="M54" s="221">
        <f t="shared" si="14"/>
        <v>0</v>
      </c>
      <c r="N54" s="16"/>
      <c r="O54" s="221">
        <f t="shared" si="15"/>
        <v>0</v>
      </c>
      <c r="P54" s="224"/>
      <c r="Q54" s="255">
        <f t="shared" si="16"/>
        <v>0</v>
      </c>
      <c r="R54" s="226">
        <f t="shared" si="17"/>
        <v>0</v>
      </c>
    </row>
    <row r="55" spans="1:18" ht="12.75">
      <c r="A55" s="253">
        <v>210</v>
      </c>
      <c r="B55" s="254"/>
      <c r="C55" s="221">
        <f t="shared" si="9"/>
        <v>863.1999999999998</v>
      </c>
      <c r="D55" s="16"/>
      <c r="E55" s="221">
        <f t="shared" si="10"/>
        <v>0</v>
      </c>
      <c r="F55" s="224"/>
      <c r="G55" s="221">
        <f t="shared" si="11"/>
        <v>2992</v>
      </c>
      <c r="H55" s="228"/>
      <c r="I55" s="221">
        <f t="shared" si="12"/>
        <v>1328</v>
      </c>
      <c r="J55" s="224"/>
      <c r="K55" s="221">
        <f t="shared" si="13"/>
        <v>0</v>
      </c>
      <c r="L55" s="224"/>
      <c r="M55" s="221">
        <f t="shared" si="14"/>
        <v>0</v>
      </c>
      <c r="N55" s="16"/>
      <c r="O55" s="221">
        <f t="shared" si="15"/>
        <v>0</v>
      </c>
      <c r="P55" s="224"/>
      <c r="Q55" s="255">
        <f t="shared" si="16"/>
        <v>0</v>
      </c>
      <c r="R55" s="226">
        <f t="shared" si="17"/>
        <v>0</v>
      </c>
    </row>
    <row r="56" spans="1:18" ht="12.75">
      <c r="A56" s="253">
        <v>215</v>
      </c>
      <c r="B56" s="254"/>
      <c r="C56" s="221">
        <f t="shared" si="9"/>
        <v>863.1999999999998</v>
      </c>
      <c r="D56" s="16"/>
      <c r="E56" s="221">
        <f t="shared" si="10"/>
        <v>0</v>
      </c>
      <c r="F56" s="224"/>
      <c r="G56" s="221">
        <f t="shared" si="11"/>
        <v>2992</v>
      </c>
      <c r="H56" s="228"/>
      <c r="I56" s="221">
        <f t="shared" si="12"/>
        <v>1328</v>
      </c>
      <c r="J56" s="224"/>
      <c r="K56" s="221">
        <f t="shared" si="13"/>
        <v>0</v>
      </c>
      <c r="L56" s="224"/>
      <c r="M56" s="221">
        <f t="shared" si="14"/>
        <v>0</v>
      </c>
      <c r="N56" s="16"/>
      <c r="O56" s="221">
        <f t="shared" si="15"/>
        <v>0</v>
      </c>
      <c r="P56" s="224"/>
      <c r="Q56" s="255">
        <f t="shared" si="16"/>
        <v>0</v>
      </c>
      <c r="R56" s="226">
        <f t="shared" si="17"/>
        <v>0</v>
      </c>
    </row>
    <row r="57" spans="1:18" ht="12.75">
      <c r="A57" s="253">
        <v>219</v>
      </c>
      <c r="B57" s="254"/>
      <c r="C57" s="221">
        <f t="shared" si="9"/>
        <v>863.1999999999998</v>
      </c>
      <c r="D57" s="16"/>
      <c r="E57" s="221">
        <f t="shared" si="10"/>
        <v>0</v>
      </c>
      <c r="F57" s="224"/>
      <c r="G57" s="221">
        <f t="shared" si="11"/>
        <v>2992</v>
      </c>
      <c r="H57" s="228"/>
      <c r="I57" s="221">
        <f t="shared" si="12"/>
        <v>1328</v>
      </c>
      <c r="J57" s="224"/>
      <c r="K57" s="221">
        <f t="shared" si="13"/>
        <v>0</v>
      </c>
      <c r="L57" s="224"/>
      <c r="M57" s="221">
        <f t="shared" si="14"/>
        <v>0</v>
      </c>
      <c r="N57" s="16"/>
      <c r="O57" s="221">
        <f t="shared" si="15"/>
        <v>0</v>
      </c>
      <c r="P57" s="224"/>
      <c r="Q57" s="255">
        <f t="shared" si="16"/>
        <v>0</v>
      </c>
      <c r="R57" s="226">
        <f t="shared" si="17"/>
        <v>0</v>
      </c>
    </row>
    <row r="58" spans="1:18" ht="12.75">
      <c r="A58" s="253">
        <v>222</v>
      </c>
      <c r="B58" s="254">
        <v>496</v>
      </c>
      <c r="C58" s="221">
        <f t="shared" si="9"/>
        <v>367.1999999999998</v>
      </c>
      <c r="D58" s="16"/>
      <c r="E58" s="221">
        <f t="shared" si="10"/>
        <v>0</v>
      </c>
      <c r="F58" s="224">
        <v>288</v>
      </c>
      <c r="G58" s="221">
        <f t="shared" si="11"/>
        <v>2704</v>
      </c>
      <c r="H58" s="228"/>
      <c r="I58" s="221">
        <f t="shared" si="12"/>
        <v>1328</v>
      </c>
      <c r="J58" s="228"/>
      <c r="K58" s="221">
        <f t="shared" si="13"/>
        <v>0</v>
      </c>
      <c r="L58" s="224"/>
      <c r="M58" s="221">
        <f t="shared" si="14"/>
        <v>0</v>
      </c>
      <c r="N58" s="16"/>
      <c r="O58" s="221">
        <f t="shared" si="15"/>
        <v>0</v>
      </c>
      <c r="P58" s="224"/>
      <c r="Q58" s="255">
        <f t="shared" si="16"/>
        <v>0</v>
      </c>
      <c r="R58" s="226">
        <f t="shared" si="17"/>
        <v>784</v>
      </c>
    </row>
    <row r="59" spans="1:18" ht="12.75">
      <c r="A59" s="253">
        <v>225</v>
      </c>
      <c r="B59" s="254"/>
      <c r="C59" s="221">
        <f t="shared" si="9"/>
        <v>367.1999999999998</v>
      </c>
      <c r="D59" s="16"/>
      <c r="E59" s="221">
        <f t="shared" si="10"/>
        <v>0</v>
      </c>
      <c r="F59" s="224"/>
      <c r="G59" s="221">
        <f t="shared" si="11"/>
        <v>2704</v>
      </c>
      <c r="H59" s="228"/>
      <c r="I59" s="221">
        <f t="shared" si="12"/>
        <v>1328</v>
      </c>
      <c r="J59" s="224"/>
      <c r="K59" s="221">
        <f t="shared" si="13"/>
        <v>0</v>
      </c>
      <c r="L59" s="224"/>
      <c r="M59" s="221">
        <f t="shared" si="14"/>
        <v>0</v>
      </c>
      <c r="N59" s="16"/>
      <c r="O59" s="221">
        <f t="shared" si="15"/>
        <v>0</v>
      </c>
      <c r="P59" s="224"/>
      <c r="Q59" s="255">
        <f t="shared" si="16"/>
        <v>0</v>
      </c>
      <c r="R59" s="226">
        <f t="shared" si="17"/>
        <v>0</v>
      </c>
    </row>
    <row r="60" spans="1:18" ht="13.5" thickBot="1">
      <c r="A60" s="256"/>
      <c r="B60" s="257"/>
      <c r="C60" s="238">
        <f t="shared" si="9"/>
        <v>367.1999999999998</v>
      </c>
      <c r="D60" s="235"/>
      <c r="E60" s="238">
        <f t="shared" si="10"/>
        <v>0</v>
      </c>
      <c r="F60" s="235"/>
      <c r="G60" s="238">
        <f t="shared" si="11"/>
        <v>2704</v>
      </c>
      <c r="H60" s="235"/>
      <c r="I60" s="238">
        <f t="shared" si="12"/>
        <v>1328</v>
      </c>
      <c r="J60" s="235"/>
      <c r="K60" s="238">
        <f t="shared" si="13"/>
        <v>0</v>
      </c>
      <c r="L60" s="235"/>
      <c r="M60" s="238">
        <f t="shared" si="14"/>
        <v>0</v>
      </c>
      <c r="N60" s="235"/>
      <c r="O60" s="238">
        <f t="shared" si="15"/>
        <v>0</v>
      </c>
      <c r="P60" s="235"/>
      <c r="Q60" s="238">
        <f t="shared" si="16"/>
        <v>0</v>
      </c>
      <c r="R60" s="239">
        <f t="shared" si="17"/>
        <v>0</v>
      </c>
    </row>
    <row r="61" spans="1:18" ht="30.75" customHeight="1" thickBot="1" thickTop="1">
      <c r="A61" s="320" t="s">
        <v>82</v>
      </c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R61" s="176">
        <f>SUM(R35:R60)</f>
        <v>11600.8</v>
      </c>
    </row>
    <row r="62" spans="1:14" ht="14.25" thickBot="1" thickTop="1">
      <c r="A62" s="258" t="s">
        <v>76</v>
      </c>
      <c r="B62" s="337" t="s">
        <v>83</v>
      </c>
      <c r="C62" s="338"/>
      <c r="D62" s="335" t="s">
        <v>84</v>
      </c>
      <c r="E62" s="336"/>
      <c r="F62" s="335" t="s">
        <v>85</v>
      </c>
      <c r="G62" s="336"/>
      <c r="H62" s="335" t="s">
        <v>86</v>
      </c>
      <c r="I62" s="336"/>
      <c r="J62" s="335" t="s">
        <v>87</v>
      </c>
      <c r="K62" s="336"/>
      <c r="L62" s="335"/>
      <c r="M62" s="336"/>
      <c r="N62" s="195" t="s">
        <v>7</v>
      </c>
    </row>
    <row r="63" spans="1:14" ht="13.5" thickBot="1">
      <c r="A63" s="259" t="s">
        <v>78</v>
      </c>
      <c r="B63" s="260" t="s">
        <v>7</v>
      </c>
      <c r="C63" s="261"/>
      <c r="D63" s="28" t="s">
        <v>7</v>
      </c>
      <c r="E63" s="262"/>
      <c r="F63" s="28" t="s">
        <v>7</v>
      </c>
      <c r="G63" s="262"/>
      <c r="H63" s="28" t="s">
        <v>7</v>
      </c>
      <c r="I63" s="29"/>
      <c r="J63" s="28" t="s">
        <v>7</v>
      </c>
      <c r="K63" s="29"/>
      <c r="L63" s="28" t="s">
        <v>7</v>
      </c>
      <c r="M63" s="262"/>
      <c r="N63" s="263" t="s">
        <v>79</v>
      </c>
    </row>
    <row r="64" spans="1:14" ht="13.5" thickBot="1">
      <c r="A64" s="264"/>
      <c r="B64" s="208" t="s">
        <v>80</v>
      </c>
      <c r="C64" s="265">
        <v>34000</v>
      </c>
      <c r="D64" s="208"/>
      <c r="E64" s="265">
        <v>22000</v>
      </c>
      <c r="F64" s="208"/>
      <c r="G64" s="265">
        <v>33000</v>
      </c>
      <c r="H64" s="208"/>
      <c r="I64" s="266">
        <v>31000</v>
      </c>
      <c r="J64" s="208"/>
      <c r="K64" s="266">
        <v>30000</v>
      </c>
      <c r="L64" s="208"/>
      <c r="M64" s="265"/>
      <c r="N64" s="267">
        <f>C64+E64+G64+I64+K64+M64</f>
        <v>150000</v>
      </c>
    </row>
    <row r="65" spans="1:14" ht="12.75">
      <c r="A65" s="268">
        <v>6</v>
      </c>
      <c r="B65" s="269">
        <v>5280</v>
      </c>
      <c r="C65" s="270">
        <f aca="true" t="shared" si="18" ref="C65:C73">C64-B65</f>
        <v>28720</v>
      </c>
      <c r="D65" s="269">
        <v>2484</v>
      </c>
      <c r="E65" s="270">
        <f aca="true" t="shared" si="19" ref="E65:E72">E64-D65</f>
        <v>19516</v>
      </c>
      <c r="F65" s="269"/>
      <c r="G65" s="270">
        <f aca="true" t="shared" si="20" ref="G65:G72">G64-F65</f>
        <v>33000</v>
      </c>
      <c r="H65" s="269">
        <v>6720</v>
      </c>
      <c r="I65" s="270">
        <f aca="true" t="shared" si="21" ref="I65:I72">I64-H65</f>
        <v>24280</v>
      </c>
      <c r="J65" s="269">
        <v>2016</v>
      </c>
      <c r="K65" s="270">
        <f aca="true" t="shared" si="22" ref="K65:K72">K64-J65</f>
        <v>27984</v>
      </c>
      <c r="L65" s="269"/>
      <c r="M65" s="271">
        <f aca="true" t="shared" si="23" ref="M65:M73">M64-L65</f>
        <v>0</v>
      </c>
      <c r="N65" s="226">
        <f aca="true" t="shared" si="24" ref="N65:N73">B65+D65+F65+H65+J65+L65</f>
        <v>16500</v>
      </c>
    </row>
    <row r="66" spans="1:14" ht="12.75">
      <c r="A66" s="272">
        <v>14</v>
      </c>
      <c r="B66" s="273"/>
      <c r="C66" s="270">
        <f t="shared" si="18"/>
        <v>28720</v>
      </c>
      <c r="D66" s="273"/>
      <c r="E66" s="270">
        <f t="shared" si="19"/>
        <v>19516</v>
      </c>
      <c r="F66" s="273"/>
      <c r="G66" s="270">
        <f t="shared" si="20"/>
        <v>33000</v>
      </c>
      <c r="H66" s="273"/>
      <c r="I66" s="270">
        <f t="shared" si="21"/>
        <v>24280</v>
      </c>
      <c r="J66" s="273"/>
      <c r="K66" s="270">
        <f t="shared" si="22"/>
        <v>27984</v>
      </c>
      <c r="L66" s="273"/>
      <c r="M66" s="271">
        <f t="shared" si="23"/>
        <v>0</v>
      </c>
      <c r="N66" s="226">
        <f t="shared" si="24"/>
        <v>0</v>
      </c>
    </row>
    <row r="67" spans="1:14" ht="12.75">
      <c r="A67" s="272">
        <v>17</v>
      </c>
      <c r="B67" s="273">
        <v>1443</v>
      </c>
      <c r="C67" s="270">
        <f t="shared" si="18"/>
        <v>27277</v>
      </c>
      <c r="D67" s="273">
        <v>2377</v>
      </c>
      <c r="E67" s="270">
        <f t="shared" si="19"/>
        <v>17139</v>
      </c>
      <c r="F67" s="273">
        <v>950</v>
      </c>
      <c r="G67" s="270">
        <f t="shared" si="20"/>
        <v>32050</v>
      </c>
      <c r="H67" s="273">
        <v>1795</v>
      </c>
      <c r="I67" s="270">
        <f t="shared" si="21"/>
        <v>22485</v>
      </c>
      <c r="J67" s="273">
        <v>1512</v>
      </c>
      <c r="K67" s="270">
        <f t="shared" si="22"/>
        <v>26472</v>
      </c>
      <c r="L67" s="273"/>
      <c r="M67" s="271">
        <f t="shared" si="23"/>
        <v>0</v>
      </c>
      <c r="N67" s="226">
        <f t="shared" si="24"/>
        <v>8077</v>
      </c>
    </row>
    <row r="68" spans="1:14" ht="12.75">
      <c r="A68" s="272">
        <v>41</v>
      </c>
      <c r="B68" s="273"/>
      <c r="C68" s="270">
        <f t="shared" si="18"/>
        <v>27277</v>
      </c>
      <c r="D68" s="273">
        <v>5078.4</v>
      </c>
      <c r="E68" s="270">
        <f t="shared" si="19"/>
        <v>12060.6</v>
      </c>
      <c r="F68" s="273">
        <v>5751.2</v>
      </c>
      <c r="G68" s="270">
        <f t="shared" si="20"/>
        <v>26298.8</v>
      </c>
      <c r="H68" s="273">
        <v>13189</v>
      </c>
      <c r="I68" s="270">
        <f t="shared" si="21"/>
        <v>9296</v>
      </c>
      <c r="J68" s="273">
        <v>5760</v>
      </c>
      <c r="K68" s="270">
        <f t="shared" si="22"/>
        <v>20712</v>
      </c>
      <c r="L68" s="273"/>
      <c r="M68" s="271">
        <f t="shared" si="23"/>
        <v>0</v>
      </c>
      <c r="N68" s="226">
        <f t="shared" si="24"/>
        <v>29778.6</v>
      </c>
    </row>
    <row r="69" spans="1:14" ht="12.75">
      <c r="A69" s="272">
        <v>49</v>
      </c>
      <c r="B69" s="273">
        <v>18084.8</v>
      </c>
      <c r="C69" s="270">
        <f t="shared" si="18"/>
        <v>9192.2</v>
      </c>
      <c r="D69" s="273">
        <v>8826.4</v>
      </c>
      <c r="E69" s="270">
        <f t="shared" si="19"/>
        <v>3234.2000000000007</v>
      </c>
      <c r="F69" s="273">
        <v>10453.8</v>
      </c>
      <c r="G69" s="270">
        <f t="shared" si="20"/>
        <v>15845</v>
      </c>
      <c r="H69" s="273">
        <v>4940</v>
      </c>
      <c r="I69" s="270">
        <f t="shared" si="21"/>
        <v>4356</v>
      </c>
      <c r="J69" s="273">
        <v>9924.2</v>
      </c>
      <c r="K69" s="270">
        <f t="shared" si="22"/>
        <v>10787.8</v>
      </c>
      <c r="L69" s="273"/>
      <c r="M69" s="271">
        <f t="shared" si="23"/>
        <v>0</v>
      </c>
      <c r="N69" s="226">
        <f t="shared" si="24"/>
        <v>52229.2</v>
      </c>
    </row>
    <row r="70" spans="1:14" ht="12.75">
      <c r="A70" s="272">
        <v>72</v>
      </c>
      <c r="B70" s="273"/>
      <c r="C70" s="270">
        <f t="shared" si="18"/>
        <v>9192.2</v>
      </c>
      <c r="D70" s="273"/>
      <c r="E70" s="270">
        <f t="shared" si="19"/>
        <v>3234.2000000000007</v>
      </c>
      <c r="F70" s="273"/>
      <c r="G70" s="270">
        <f t="shared" si="20"/>
        <v>15845</v>
      </c>
      <c r="H70" s="273"/>
      <c r="I70" s="270">
        <f t="shared" si="21"/>
        <v>4356</v>
      </c>
      <c r="J70" s="273"/>
      <c r="K70" s="270">
        <f t="shared" si="22"/>
        <v>10787.8</v>
      </c>
      <c r="L70" s="273"/>
      <c r="M70" s="271">
        <f t="shared" si="23"/>
        <v>0</v>
      </c>
      <c r="N70" s="226">
        <f t="shared" si="24"/>
        <v>0</v>
      </c>
    </row>
    <row r="71" spans="1:14" ht="12.75">
      <c r="A71" s="268">
        <v>82</v>
      </c>
      <c r="B71" s="269"/>
      <c r="C71" s="270">
        <f t="shared" si="18"/>
        <v>9192.2</v>
      </c>
      <c r="D71" s="269"/>
      <c r="E71" s="270">
        <f t="shared" si="19"/>
        <v>3234.2000000000007</v>
      </c>
      <c r="F71" s="269"/>
      <c r="G71" s="270">
        <f t="shared" si="20"/>
        <v>15845</v>
      </c>
      <c r="H71" s="269"/>
      <c r="I71" s="270">
        <f t="shared" si="21"/>
        <v>4356</v>
      </c>
      <c r="J71" s="269"/>
      <c r="K71" s="270">
        <f t="shared" si="22"/>
        <v>10787.8</v>
      </c>
      <c r="L71" s="269"/>
      <c r="M71" s="271">
        <f t="shared" si="23"/>
        <v>0</v>
      </c>
      <c r="N71" s="226">
        <f t="shared" si="24"/>
        <v>0</v>
      </c>
    </row>
    <row r="72" spans="1:14" ht="12.75">
      <c r="A72" s="272">
        <v>87</v>
      </c>
      <c r="B72" s="273">
        <v>5623</v>
      </c>
      <c r="C72" s="270">
        <f t="shared" si="18"/>
        <v>3569.2000000000007</v>
      </c>
      <c r="D72" s="273">
        <v>378</v>
      </c>
      <c r="E72" s="270">
        <f t="shared" si="19"/>
        <v>2856.2000000000007</v>
      </c>
      <c r="F72" s="273">
        <v>3709</v>
      </c>
      <c r="G72" s="270">
        <f t="shared" si="20"/>
        <v>12136</v>
      </c>
      <c r="H72" s="273">
        <v>2796</v>
      </c>
      <c r="I72" s="274">
        <f t="shared" si="21"/>
        <v>1560</v>
      </c>
      <c r="J72" s="273"/>
      <c r="K72" s="270">
        <f t="shared" si="22"/>
        <v>10787.8</v>
      </c>
      <c r="L72" s="273"/>
      <c r="M72" s="271">
        <f t="shared" si="23"/>
        <v>0</v>
      </c>
      <c r="N72" s="226">
        <f t="shared" si="24"/>
        <v>12506</v>
      </c>
    </row>
    <row r="73" spans="1:14" ht="12.75">
      <c r="A73" s="272">
        <v>161</v>
      </c>
      <c r="B73" s="273">
        <v>465</v>
      </c>
      <c r="C73" s="270">
        <f t="shared" si="18"/>
        <v>3104.2000000000007</v>
      </c>
      <c r="D73" s="273"/>
      <c r="E73" s="270">
        <f>E71-D72</f>
        <v>2856.2000000000007</v>
      </c>
      <c r="F73" s="273"/>
      <c r="G73" s="270"/>
      <c r="H73" s="273"/>
      <c r="I73" s="274"/>
      <c r="J73" s="273"/>
      <c r="K73" s="270"/>
      <c r="L73" s="273"/>
      <c r="M73" s="271">
        <f t="shared" si="23"/>
        <v>0</v>
      </c>
      <c r="N73" s="226">
        <f t="shared" si="24"/>
        <v>465</v>
      </c>
    </row>
    <row r="74" spans="1:14" ht="12.75">
      <c r="A74" s="272"/>
      <c r="B74" s="273"/>
      <c r="C74" s="270"/>
      <c r="D74" s="273"/>
      <c r="E74" s="270"/>
      <c r="F74" s="273"/>
      <c r="G74" s="270"/>
      <c r="H74" s="273"/>
      <c r="I74" s="274"/>
      <c r="J74" s="273"/>
      <c r="K74" s="270"/>
      <c r="L74" s="273"/>
      <c r="M74" s="271"/>
      <c r="N74" s="226"/>
    </row>
    <row r="75" spans="1:14" ht="13.5" thickBot="1">
      <c r="A75" s="275">
        <v>223</v>
      </c>
      <c r="B75" s="276"/>
      <c r="C75" s="277"/>
      <c r="D75" s="276">
        <v>1267.2</v>
      </c>
      <c r="E75" s="277">
        <f>E73-D75</f>
        <v>1589.0000000000007</v>
      </c>
      <c r="F75" s="276"/>
      <c r="G75" s="277">
        <f>G72-F75</f>
        <v>12136</v>
      </c>
      <c r="H75" s="276">
        <v>2025</v>
      </c>
      <c r="I75" s="278">
        <f>I72-H75</f>
        <v>-465</v>
      </c>
      <c r="J75" s="276">
        <v>1528.8</v>
      </c>
      <c r="K75" s="277">
        <f>K72-J75</f>
        <v>9259</v>
      </c>
      <c r="L75" s="276"/>
      <c r="M75" s="279">
        <f>M72-L75</f>
        <v>0</v>
      </c>
      <c r="N75" s="280">
        <f>B75+D75+F75+H75+J75+L75</f>
        <v>4821</v>
      </c>
    </row>
    <row r="76" spans="2:6" ht="13.5" thickTop="1">
      <c r="B76" s="176"/>
      <c r="C76" s="176"/>
      <c r="F76" t="s">
        <v>88</v>
      </c>
    </row>
    <row r="77" spans="1:14" ht="12.75">
      <c r="A77" s="281"/>
      <c r="B77" s="282"/>
      <c r="N77" s="176">
        <f>SUM(N65:N76)</f>
        <v>124376.79999999999</v>
      </c>
    </row>
  </sheetData>
  <sheetProtection/>
  <mergeCells count="26">
    <mergeCell ref="J62:K62"/>
    <mergeCell ref="L62:M62"/>
    <mergeCell ref="B62:C62"/>
    <mergeCell ref="D62:E62"/>
    <mergeCell ref="F62:G62"/>
    <mergeCell ref="H62:I62"/>
    <mergeCell ref="P2:Q2"/>
    <mergeCell ref="R2:S2"/>
    <mergeCell ref="B32:C32"/>
    <mergeCell ref="D32:E32"/>
    <mergeCell ref="F32:G32"/>
    <mergeCell ref="H32:I32"/>
    <mergeCell ref="J32:K32"/>
    <mergeCell ref="L32:M32"/>
    <mergeCell ref="N32:O32"/>
    <mergeCell ref="P32:Q32"/>
    <mergeCell ref="A1:S1"/>
    <mergeCell ref="A31:Q31"/>
    <mergeCell ref="A61:M61"/>
    <mergeCell ref="B2:C2"/>
    <mergeCell ref="D2:E2"/>
    <mergeCell ref="F2:G2"/>
    <mergeCell ref="H2:I2"/>
    <mergeCell ref="J2:K2"/>
    <mergeCell ref="L2:M2"/>
    <mergeCell ref="N2:O2"/>
  </mergeCells>
  <dataValidations count="3">
    <dataValidation type="whole" allowBlank="1" showInputMessage="1" showErrorMessage="1" prompt="rozpočtováno" sqref="M64:N64 C64 E64 G64 I64 K64">
      <formula1>5000</formula1>
      <formula2>50000</formula2>
    </dataValidation>
    <dataValidation type="whole" allowBlank="1" showInputMessage="1" showErrorMessage="1" prompt="rozpočtováno" sqref="C34 E34 G34 I34 K34 M34 O34 Q34:R34">
      <formula1>3000</formula1>
      <formula2>60000</formula2>
    </dataValidation>
    <dataValidation type="whole" allowBlank="1" showInputMessage="1" showErrorMessage="1" promptTitle="rozpočtováno" sqref="E4 C4 G4 I4 K4 M4 Q4 S4:T4 O4">
      <formula1>5000</formula1>
      <formula2>60000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pa8661</cp:lastModifiedBy>
  <cp:lastPrinted>2010-12-13T16:04:25Z</cp:lastPrinted>
  <dcterms:created xsi:type="dcterms:W3CDTF">1997-01-24T11:07:25Z</dcterms:created>
  <dcterms:modified xsi:type="dcterms:W3CDTF">2011-01-17T10:05:52Z</dcterms:modified>
  <cp:category/>
  <cp:version/>
  <cp:contentType/>
  <cp:contentStatus/>
</cp:coreProperties>
</file>